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120" yWindow="90" windowWidth="19005" windowHeight="11475" activeTab="0"/>
  </bookViews>
  <sheets>
    <sheet name="Auto Discount" sheetId="1" r:id="rId1"/>
  </sheets>
  <definedNames>
    <definedName name="_xlnm.Print_Area" localSheetId="0">'Auto Discount'!$A$1:$J$75</definedName>
  </definedNames>
  <calcPr calcId="145621"/>
</workbook>
</file>

<file path=xl/sharedStrings.xml><?xml version="1.0" encoding="utf-8"?>
<sst xmlns="http://schemas.openxmlformats.org/spreadsheetml/2006/main" count="92" uniqueCount="85">
  <si>
    <t>INSURANCE PREMIUM DISCOUNTS</t>
  </si>
  <si>
    <t>AUTO PROGRAM</t>
  </si>
  <si>
    <t>UNEARNED</t>
  </si>
  <si>
    <t>EARNED</t>
  </si>
  <si>
    <t>Course</t>
  </si>
  <si>
    <t>Total</t>
  </si>
  <si>
    <t>%</t>
  </si>
  <si>
    <t>CC</t>
  </si>
  <si>
    <t>AL</t>
  </si>
  <si>
    <t>AUTO</t>
  </si>
  <si>
    <t>REPORTING ENTITY</t>
  </si>
  <si>
    <t>Participants</t>
  </si>
  <si>
    <t>FTEs</t>
  </si>
  <si>
    <t>Participation</t>
  </si>
  <si>
    <t>Premium</t>
  </si>
  <si>
    <t>Discount</t>
  </si>
  <si>
    <t>DISCOUNT</t>
  </si>
  <si>
    <t>ADMINISTRATION</t>
  </si>
  <si>
    <t>ADMINISTRATION PUBLIC DEFENDERS OFFICE</t>
  </si>
  <si>
    <t>AGRICULTURE</t>
  </si>
  <si>
    <t>AUDITORS OFFICE</t>
  </si>
  <si>
    <t>COMMERCE</t>
  </si>
  <si>
    <t>COMMISSIONER OF POLITICAL PRACTICES</t>
  </si>
  <si>
    <t>CORRECTIONS</t>
  </si>
  <si>
    <t>ENVIRONMENTAL QUALITY</t>
  </si>
  <si>
    <t>FISH, WILDLIFE &amp; PARKS</t>
  </si>
  <si>
    <t>JUSTICE</t>
  </si>
  <si>
    <t>LABOR &amp; INDUSTRY</t>
  </si>
  <si>
    <t>LIVESTOCK</t>
  </si>
  <si>
    <t>MILITARY AFFAIRS</t>
  </si>
  <si>
    <t>NATURAL RESOURCES</t>
  </si>
  <si>
    <t>REVENUE</t>
  </si>
  <si>
    <t>TRANSPORTATION</t>
  </si>
  <si>
    <t>GOVERNOR'S OFFICE</t>
  </si>
  <si>
    <t>LEGISLATIVE BRANCH</t>
  </si>
  <si>
    <t>LEGISLATIVE BRANCH CONSUMER COUNCIL</t>
  </si>
  <si>
    <t>MONTANA ARTS COUNCIL</t>
  </si>
  <si>
    <t>MONTANA HISTORICAL SOCIETY</t>
  </si>
  <si>
    <t>STATE LIBRARY</t>
  </si>
  <si>
    <t>OFFICE OF PUBLIC INSTRUCTION</t>
  </si>
  <si>
    <t>PUBLIC HEALTH &amp; HUMAN SERVICES</t>
  </si>
  <si>
    <t>PUBLIC SERVICE REGULATION (COMMISSION)</t>
  </si>
  <si>
    <t>SECRETARY OF STATE</t>
  </si>
  <si>
    <t>STATE BOARD OF EDUCATION</t>
  </si>
  <si>
    <t>STATE BOARD OF EDUCATION SCHOOL FOR THE DEAF &amp; BLIND</t>
  </si>
  <si>
    <t>STATE FUND</t>
  </si>
  <si>
    <t>SUPREME COURT- JUDICIARY</t>
  </si>
  <si>
    <t>COMMISSIONER OF HIGHER EDUCATION</t>
  </si>
  <si>
    <t>MSU AGRICULTURAL EXPERIMENT STATIONS</t>
  </si>
  <si>
    <t>MSU BILLINGS</t>
  </si>
  <si>
    <t>MSU BOZEMAN</t>
  </si>
  <si>
    <t>MSU COT GF</t>
  </si>
  <si>
    <t>MSU EXTENSION SERVICE</t>
  </si>
  <si>
    <t xml:space="preserve">MSU FIRE SERVICES TRAINING </t>
  </si>
  <si>
    <t>MSU-NORTHERN</t>
  </si>
  <si>
    <t>UM HELENA COT</t>
  </si>
  <si>
    <t>UM MISSOULA</t>
  </si>
  <si>
    <t>UM MT TECH</t>
  </si>
  <si>
    <t>UM WESTERN</t>
  </si>
  <si>
    <t>TOTALS</t>
  </si>
  <si>
    <t>Note #1- Administration includes Teachers Retirement and Public Employees Retirement Division.</t>
  </si>
  <si>
    <t>Note #2- Commerce includes the Montana Heritage Commission.</t>
  </si>
  <si>
    <t>ADMINISTRATION PUBLIC EMPLOYEES RETIREMENT DIVISION</t>
  </si>
  <si>
    <t>FY 2012</t>
  </si>
  <si>
    <t>Note #3- Justice includes the Board of Crime Control.</t>
  </si>
  <si>
    <t>FY 2013</t>
  </si>
  <si>
    <t>Denotes elected to participate in 2012.</t>
  </si>
  <si>
    <t>ADMINISTRATION TEACHERS RETIREMENT - 1</t>
  </si>
  <si>
    <t>COMMERCE MONTANA HERITAGE COMMISSION</t>
  </si>
  <si>
    <t>CORRECTIONS BOARD OF PARDONS</t>
  </si>
  <si>
    <t>CORRECTIONS MONTANA WOMEN'S PRISON</t>
  </si>
  <si>
    <t>CORRECTIONS PINE HILLS YOUTH CORRECTIONAL FACILITY</t>
  </si>
  <si>
    <t>CORRECTIONS PRISON INDUSTRIES</t>
  </si>
  <si>
    <t>CORRECTIONS RIVERSIDE YOUTH CORRECTIONAL FACILITY</t>
  </si>
  <si>
    <t>CORRECTIONS STATE PRISON</t>
  </si>
  <si>
    <t>CORRECTIONS TREASURE STATE CORRECTIONAL TRAINING CENTER</t>
  </si>
  <si>
    <t>JUSTICE BOARD OF CRIME CONTROL</t>
  </si>
  <si>
    <t>TRANSPORTATION-MOTOR POOL</t>
  </si>
  <si>
    <t>TRANSPORTATION-EQUIPMENT</t>
  </si>
  <si>
    <t>PUBLIC HEALTH &amp; HUMAN SERVICES MENTAL HEALTH NURSING CARE CENTER</t>
  </si>
  <si>
    <t>PUBLIC HEALTH &amp; HUMAN SERVICES MONTANA CHEMICAL DEPENDENCY CENTER</t>
  </si>
  <si>
    <t>PUBLIC HEALTH &amp; HUMAN SERVICES MONTANA DEVELOPMENTAL CENTER</t>
  </si>
  <si>
    <t>PUBLIC HEALTH &amp; HUMAN SERVICES STATE HOSPITAL</t>
  </si>
  <si>
    <t>PUBLIC HEALTH &amp; HUMAN SERVICES VETERAN'S HOME- COLUMBIA FALLS</t>
  </si>
  <si>
    <t>PUBLIC HEALTH &amp; HUMAN SERVICES VETERAN'S HOME- GLENDIVE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</si>
</sst>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_(* #,##0_);_(* \(#,##0\);_(* &quot;-&quot;??_);_(@_)"/>
    <numFmt numFmtId="166" formatCode="&quot;$&quot;#,##0"/>
    <numFmt numFmtId="167" formatCode="_(* #,##0_);_(* \(#,##0\);_(* &quot;-&quot;?_);_(@_)"/>
  </numFmts>
  <fonts count="7">
    <font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color rgb="FFFF0000"/>
      <name val="Arial"/>
      <family val="2"/>
    </font>
    <font>
      <sz val="11"/>
      <color theme="6" tint="-0.4999699890613556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</fills>
  <borders count="15">
    <border>
      <left/>
      <right/>
      <top/>
      <bottom/>
      <diagonal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/>
    <xf numFmtId="0" fontId="1" fillId="0" borderId="0" xfId="0" applyFont="1" applyBorder="1" applyAlignment="1">
      <alignment horizontal="centerContinuous"/>
    </xf>
    <xf numFmtId="0" fontId="2" fillId="0" borderId="0" xfId="0" applyFont="1" applyFill="1" applyBorder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2" fillId="0" borderId="0" xfId="0" applyFont="1"/>
    <xf numFmtId="164" fontId="3" fillId="0" borderId="0" xfId="0" applyNumberFormat="1" applyFont="1" applyBorder="1" applyAlignment="1">
      <alignment horizontal="centerContinuous"/>
    </xf>
    <xf numFmtId="0" fontId="2" fillId="0" borderId="0" xfId="0" applyFont="1" applyBorder="1"/>
    <xf numFmtId="0" fontId="2" fillId="0" borderId="0" xfId="0" applyFont="1" applyFill="1" applyBorder="1"/>
    <xf numFmtId="0" fontId="2" fillId="0" borderId="0" xfId="0" applyFont="1" applyFill="1"/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2" fillId="0" borderId="4" xfId="0" applyFont="1" applyFill="1" applyBorder="1" applyAlignment="1">
      <alignment shrinkToFit="1"/>
    </xf>
    <xf numFmtId="0" fontId="2" fillId="2" borderId="4" xfId="0" applyFont="1" applyFill="1" applyBorder="1" applyAlignment="1">
      <alignment shrinkToFit="1"/>
    </xf>
    <xf numFmtId="43" fontId="2" fillId="0" borderId="4" xfId="18" applyFont="1" applyFill="1" applyBorder="1" applyAlignment="1">
      <alignment shrinkToFit="1"/>
    </xf>
    <xf numFmtId="165" fontId="2" fillId="2" borderId="4" xfId="18" applyNumberFormat="1" applyFont="1" applyFill="1" applyBorder="1" applyAlignment="1">
      <alignment shrinkToFit="1"/>
    </xf>
    <xf numFmtId="165" fontId="2" fillId="0" borderId="4" xfId="18" applyNumberFormat="1" applyFont="1" applyFill="1" applyBorder="1" applyAlignment="1">
      <alignment shrinkToFit="1"/>
    </xf>
    <xf numFmtId="0" fontId="2" fillId="2" borderId="5" xfId="0" applyFont="1" applyFill="1" applyBorder="1" applyAlignment="1">
      <alignment shrinkToFit="1"/>
    </xf>
    <xf numFmtId="43" fontId="2" fillId="0" borderId="5" xfId="18" applyFont="1" applyFill="1" applyBorder="1" applyAlignment="1">
      <alignment shrinkToFit="1"/>
    </xf>
    <xf numFmtId="9" fontId="2" fillId="0" borderId="5" xfId="15" applyFont="1" applyFill="1" applyBorder="1" applyAlignment="1">
      <alignment shrinkToFit="1"/>
    </xf>
    <xf numFmtId="165" fontId="2" fillId="2" borderId="5" xfId="18" applyNumberFormat="1" applyFont="1" applyFill="1" applyBorder="1" applyAlignment="1">
      <alignment shrinkToFit="1"/>
    </xf>
    <xf numFmtId="165" fontId="2" fillId="0" borderId="5" xfId="18" applyNumberFormat="1" applyFont="1" applyFill="1" applyBorder="1" applyAlignment="1">
      <alignment shrinkToFit="1"/>
    </xf>
    <xf numFmtId="166" fontId="2" fillId="0" borderId="0" xfId="0" applyNumberFormat="1" applyFont="1" applyFill="1"/>
    <xf numFmtId="3" fontId="3" fillId="3" borderId="10" xfId="0" applyNumberFormat="1" applyFont="1" applyFill="1" applyBorder="1"/>
    <xf numFmtId="43" fontId="3" fillId="3" borderId="10" xfId="18" applyFont="1" applyFill="1" applyBorder="1"/>
    <xf numFmtId="165" fontId="3" fillId="3" borderId="10" xfId="18" applyNumberFormat="1" applyFont="1" applyFill="1" applyBorder="1"/>
    <xf numFmtId="3" fontId="3" fillId="0" borderId="0" xfId="0" applyNumberFormat="1" applyFont="1" applyBorder="1"/>
    <xf numFmtId="3" fontId="3" fillId="0" borderId="11" xfId="0" applyNumberFormat="1" applyFont="1" applyBorder="1"/>
    <xf numFmtId="0" fontId="2" fillId="4" borderId="0" xfId="0" applyFont="1" applyFill="1" applyBorder="1"/>
    <xf numFmtId="0" fontId="2" fillId="4" borderId="12" xfId="0" applyFont="1" applyFill="1" applyBorder="1"/>
    <xf numFmtId="43" fontId="2" fillId="0" borderId="0" xfId="0" applyNumberFormat="1" applyFont="1" applyBorder="1"/>
    <xf numFmtId="0" fontId="2" fillId="5" borderId="0" xfId="0" applyFont="1" applyFill="1" applyBorder="1"/>
    <xf numFmtId="0" fontId="4" fillId="0" borderId="0" xfId="0" applyFont="1" applyFill="1" applyBorder="1"/>
    <xf numFmtId="0" fontId="2" fillId="0" borderId="4" xfId="0" applyFont="1" applyFill="1" applyBorder="1"/>
    <xf numFmtId="9" fontId="2" fillId="6" borderId="5" xfId="15" applyNumberFormat="1" applyFont="1" applyFill="1" applyBorder="1" applyAlignment="1">
      <alignment shrinkToFit="1"/>
    </xf>
    <xf numFmtId="166" fontId="2" fillId="0" borderId="0" xfId="0" applyNumberFormat="1" applyFont="1" applyFill="1" applyBorder="1"/>
    <xf numFmtId="165" fontId="4" fillId="0" borderId="0" xfId="0" applyNumberFormat="1" applyFont="1" applyFill="1" applyBorder="1"/>
    <xf numFmtId="9" fontId="6" fillId="7" borderId="4" xfId="15" applyNumberFormat="1" applyFont="1" applyFill="1" applyBorder="1" applyAlignment="1">
      <alignment shrinkToFit="1"/>
    </xf>
    <xf numFmtId="9" fontId="6" fillId="7" borderId="5" xfId="15" applyFont="1" applyFill="1" applyBorder="1" applyAlignment="1">
      <alignment shrinkToFit="1"/>
    </xf>
    <xf numFmtId="9" fontId="6" fillId="7" borderId="5" xfId="15" applyNumberFormat="1" applyFont="1" applyFill="1" applyBorder="1" applyAlignment="1">
      <alignment shrinkToFit="1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65" fontId="2" fillId="0" borderId="0" xfId="0" applyNumberFormat="1" applyFont="1" applyFill="1"/>
    <xf numFmtId="43" fontId="2" fillId="0" borderId="0" xfId="0" applyNumberFormat="1" applyFont="1" applyFill="1"/>
    <xf numFmtId="43" fontId="2" fillId="0" borderId="0" xfId="0" applyNumberFormat="1" applyFont="1" applyFill="1" applyBorder="1"/>
    <xf numFmtId="9" fontId="2" fillId="0" borderId="5" xfId="15" applyNumberFormat="1" applyFont="1" applyFill="1" applyBorder="1" applyAlignment="1">
      <alignment shrinkToFit="1"/>
    </xf>
    <xf numFmtId="165" fontId="2" fillId="0" borderId="0" xfId="0" applyNumberFormat="1" applyFont="1" applyBorder="1"/>
    <xf numFmtId="165" fontId="2" fillId="0" borderId="0" xfId="0" applyNumberFormat="1" applyFont="1" applyFill="1" applyBorder="1"/>
    <xf numFmtId="167" fontId="4" fillId="0" borderId="0" xfId="0" applyNumberFormat="1" applyFont="1" applyFill="1" applyBorder="1"/>
    <xf numFmtId="166" fontId="5" fillId="0" borderId="0" xfId="0" applyNumberFormat="1" applyFont="1" applyFill="1" applyBorder="1"/>
    <xf numFmtId="0" fontId="2" fillId="0" borderId="5" xfId="0" applyFont="1" applyFill="1" applyBorder="1" applyAlignment="1">
      <alignment shrinkToFit="1"/>
    </xf>
    <xf numFmtId="166" fontId="2" fillId="0" borderId="5" xfId="16" applyNumberFormat="1" applyFont="1" applyFill="1" applyBorder="1"/>
    <xf numFmtId="166" fontId="3" fillId="3" borderId="13" xfId="16" applyNumberFormat="1" applyFont="1" applyFill="1" applyBorder="1"/>
    <xf numFmtId="166" fontId="3" fillId="3" borderId="14" xfId="16" applyNumberFormat="1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94"/>
  <sheetViews>
    <sheetView tabSelected="1" zoomScaleSheetLayoutView="100" workbookViewId="0" topLeftCell="A1">
      <selection activeCell="A5" sqref="A5"/>
    </sheetView>
  </sheetViews>
  <sheetFormatPr defaultColWidth="9.140625" defaultRowHeight="12.75"/>
  <cols>
    <col min="1" max="1" width="67.7109375" style="6" customWidth="1"/>
    <col min="2" max="8" width="12.7109375" style="6" hidden="1" customWidth="1"/>
    <col min="9" max="9" width="20.7109375" style="7" customWidth="1"/>
    <col min="10" max="10" width="20.7109375" style="8" customWidth="1"/>
    <col min="11" max="11" width="9.140625" style="4" customWidth="1"/>
    <col min="12" max="12" width="10.421875" style="4" bestFit="1" customWidth="1"/>
    <col min="13" max="16384" width="9.140625" style="4" customWidth="1"/>
  </cols>
  <sheetData>
    <row r="1" spans="1:10" ht="18">
      <c r="A1" s="1" t="s">
        <v>0</v>
      </c>
      <c r="B1" s="1"/>
      <c r="C1" s="1"/>
      <c r="D1" s="1"/>
      <c r="E1" s="1"/>
      <c r="F1" s="1"/>
      <c r="G1" s="1"/>
      <c r="H1" s="1"/>
      <c r="I1" s="2"/>
      <c r="J1" s="3"/>
    </row>
    <row r="2" spans="1:10" ht="18">
      <c r="A2" s="1" t="s">
        <v>65</v>
      </c>
      <c r="B2" s="1"/>
      <c r="C2" s="1"/>
      <c r="D2" s="1"/>
      <c r="E2" s="1"/>
      <c r="F2" s="1"/>
      <c r="G2" s="1"/>
      <c r="H2" s="1"/>
      <c r="I2" s="2"/>
      <c r="J2" s="3"/>
    </row>
    <row r="3" spans="1:10" ht="18">
      <c r="A3" s="1" t="s">
        <v>1</v>
      </c>
      <c r="B3" s="1"/>
      <c r="C3" s="1"/>
      <c r="D3" s="1"/>
      <c r="E3" s="1"/>
      <c r="F3" s="1"/>
      <c r="G3" s="1"/>
      <c r="H3" s="1"/>
      <c r="I3" s="2"/>
      <c r="J3" s="3"/>
    </row>
    <row r="4" spans="1:10" ht="15">
      <c r="A4" s="5"/>
      <c r="B4" s="5"/>
      <c r="C4" s="5"/>
      <c r="D4" s="5"/>
      <c r="E4" s="5"/>
      <c r="F4" s="5"/>
      <c r="G4" s="5"/>
      <c r="H4" s="5"/>
      <c r="I4" s="2"/>
      <c r="J4" s="3"/>
    </row>
    <row r="5" spans="1:10" ht="15">
      <c r="A5" s="5"/>
      <c r="B5" s="5"/>
      <c r="C5" s="5"/>
      <c r="D5" s="5"/>
      <c r="E5" s="5"/>
      <c r="F5" s="5"/>
      <c r="G5" s="5"/>
      <c r="H5" s="5"/>
      <c r="I5" s="2"/>
      <c r="J5" s="3"/>
    </row>
    <row r="6" ht="15" thickBot="1"/>
    <row r="7" spans="1:10" s="13" customFormat="1" ht="15.75" customHeight="1">
      <c r="A7" s="9"/>
      <c r="B7" s="10" t="s">
        <v>63</v>
      </c>
      <c r="C7" s="9" t="str">
        <f>B7</f>
        <v>FY 2012</v>
      </c>
      <c r="D7" s="9" t="str">
        <f>B7</f>
        <v>FY 2012</v>
      </c>
      <c r="E7" s="10" t="s">
        <v>65</v>
      </c>
      <c r="F7" s="9" t="str">
        <f>E7</f>
        <v>FY 2013</v>
      </c>
      <c r="G7" s="10" t="str">
        <f>E7</f>
        <v>FY 2013</v>
      </c>
      <c r="H7" s="50" t="str">
        <f>E7</f>
        <v>FY 2013</v>
      </c>
      <c r="I7" s="11" t="s">
        <v>2</v>
      </c>
      <c r="J7" s="12" t="s">
        <v>3</v>
      </c>
    </row>
    <row r="8" spans="1:10" s="13" customFormat="1" ht="15.75" customHeight="1">
      <c r="A8" s="14"/>
      <c r="B8" s="15" t="s">
        <v>4</v>
      </c>
      <c r="C8" s="14" t="s">
        <v>5</v>
      </c>
      <c r="D8" s="14" t="s">
        <v>6</v>
      </c>
      <c r="E8" s="15" t="s">
        <v>7</v>
      </c>
      <c r="F8" s="14" t="s">
        <v>8</v>
      </c>
      <c r="G8" s="15" t="s">
        <v>7</v>
      </c>
      <c r="H8" s="51" t="s">
        <v>8</v>
      </c>
      <c r="I8" s="16" t="s">
        <v>9</v>
      </c>
      <c r="J8" s="17" t="s">
        <v>9</v>
      </c>
    </row>
    <row r="9" spans="1:10" s="13" customFormat="1" ht="15.75" thickBot="1">
      <c r="A9" s="18" t="s">
        <v>10</v>
      </c>
      <c r="B9" s="19" t="s">
        <v>11</v>
      </c>
      <c r="C9" s="18" t="s">
        <v>12</v>
      </c>
      <c r="D9" s="18" t="s">
        <v>13</v>
      </c>
      <c r="E9" s="19" t="s">
        <v>14</v>
      </c>
      <c r="F9" s="18" t="s">
        <v>14</v>
      </c>
      <c r="G9" s="19" t="s">
        <v>15</v>
      </c>
      <c r="H9" s="52" t="s">
        <v>15</v>
      </c>
      <c r="I9" s="20" t="s">
        <v>16</v>
      </c>
      <c r="J9" s="21" t="s">
        <v>16</v>
      </c>
    </row>
    <row r="10" spans="1:12" s="8" customFormat="1" ht="12.75">
      <c r="A10" s="22" t="s">
        <v>17</v>
      </c>
      <c r="B10" s="23">
        <f>38+1</f>
        <v>39</v>
      </c>
      <c r="C10" s="24">
        <f>552.41+40+18</f>
        <v>610.41</v>
      </c>
      <c r="D10" s="47">
        <f>B10/C10</f>
        <v>0.0638914827738733</v>
      </c>
      <c r="E10" s="25">
        <v>6718</v>
      </c>
      <c r="F10" s="26">
        <v>2982</v>
      </c>
      <c r="G10" s="25">
        <f>E10*0.1</f>
        <v>671.8000000000001</v>
      </c>
      <c r="H10" s="26">
        <f>F10*0.1</f>
        <v>298.2</v>
      </c>
      <c r="I10" s="62"/>
      <c r="J10" s="62">
        <f>SUM(G10:H10)</f>
        <v>970</v>
      </c>
      <c r="L10" s="54"/>
    </row>
    <row r="11" spans="1:10" s="8" customFormat="1" ht="12.75" hidden="1">
      <c r="A11" s="61" t="s">
        <v>67</v>
      </c>
      <c r="B11" s="27"/>
      <c r="C11" s="28"/>
      <c r="D11" s="48"/>
      <c r="E11" s="30"/>
      <c r="F11" s="31"/>
      <c r="G11" s="30"/>
      <c r="H11" s="31"/>
      <c r="I11" s="62"/>
      <c r="J11" s="62"/>
    </row>
    <row r="12" spans="1:10" s="8" customFormat="1" ht="12.75" hidden="1">
      <c r="A12" s="22" t="s">
        <v>62</v>
      </c>
      <c r="B12" s="23"/>
      <c r="C12" s="24"/>
      <c r="D12" s="48"/>
      <c r="E12" s="25"/>
      <c r="F12" s="26"/>
      <c r="G12" s="25"/>
      <c r="H12" s="26"/>
      <c r="I12" s="62"/>
      <c r="J12" s="62"/>
    </row>
    <row r="13" spans="1:10" s="8" customFormat="1" ht="12.75">
      <c r="A13" s="22" t="s">
        <v>18</v>
      </c>
      <c r="B13" s="23">
        <v>2</v>
      </c>
      <c r="C13" s="24">
        <v>212.5</v>
      </c>
      <c r="D13" s="44">
        <f>B13/C13</f>
        <v>0.009411764705882352</v>
      </c>
      <c r="E13" s="25">
        <v>3234</v>
      </c>
      <c r="F13" s="26">
        <v>419</v>
      </c>
      <c r="G13" s="25">
        <f>E13*0.1</f>
        <v>323.40000000000003</v>
      </c>
      <c r="H13" s="26">
        <f>F13*0.1</f>
        <v>41.900000000000006</v>
      </c>
      <c r="I13" s="62">
        <f>SUM(G13:H13)</f>
        <v>365.30000000000007</v>
      </c>
      <c r="J13" s="62"/>
    </row>
    <row r="14" spans="1:10" s="8" customFormat="1" ht="12.75">
      <c r="A14" s="22" t="s">
        <v>19</v>
      </c>
      <c r="B14" s="23">
        <v>9</v>
      </c>
      <c r="C14" s="24">
        <v>133.64</v>
      </c>
      <c r="D14" s="49">
        <f aca="true" t="shared" si="0" ref="D14:D69">B14/C14</f>
        <v>0.0673451062556121</v>
      </c>
      <c r="E14" s="25">
        <v>6796</v>
      </c>
      <c r="F14" s="26">
        <v>3306</v>
      </c>
      <c r="G14" s="25">
        <f aca="true" t="shared" si="1" ref="G14:G69">E14*0.1</f>
        <v>679.6</v>
      </c>
      <c r="H14" s="26">
        <f aca="true" t="shared" si="2" ref="H14:H69">F14*0.1</f>
        <v>330.6</v>
      </c>
      <c r="I14" s="62"/>
      <c r="J14" s="62">
        <f aca="true" t="shared" si="3" ref="J14:J15">SUM(G14:H14)</f>
        <v>1010.2</v>
      </c>
    </row>
    <row r="15" spans="1:10" s="8" customFormat="1" ht="12.75">
      <c r="A15" s="22" t="s">
        <v>20</v>
      </c>
      <c r="B15" s="23">
        <v>5</v>
      </c>
      <c r="C15" s="24">
        <v>89.85</v>
      </c>
      <c r="D15" s="49">
        <f t="shared" si="0"/>
        <v>0.05564830272676684</v>
      </c>
      <c r="E15" s="25">
        <v>418</v>
      </c>
      <c r="F15" s="26">
        <v>0</v>
      </c>
      <c r="G15" s="25">
        <f t="shared" si="1"/>
        <v>41.800000000000004</v>
      </c>
      <c r="H15" s="26">
        <f t="shared" si="2"/>
        <v>0</v>
      </c>
      <c r="I15" s="62"/>
      <c r="J15" s="62">
        <f t="shared" si="3"/>
        <v>41.800000000000004</v>
      </c>
    </row>
    <row r="16" spans="1:10" s="8" customFormat="1" ht="12.75">
      <c r="A16" s="22" t="s">
        <v>21</v>
      </c>
      <c r="B16" s="23">
        <v>5</v>
      </c>
      <c r="C16" s="24">
        <v>219.65</v>
      </c>
      <c r="D16" s="44">
        <f t="shared" si="0"/>
        <v>0.02276348736626451</v>
      </c>
      <c r="E16" s="25">
        <v>328</v>
      </c>
      <c r="F16" s="26">
        <v>104</v>
      </c>
      <c r="G16" s="25">
        <f t="shared" si="1"/>
        <v>32.800000000000004</v>
      </c>
      <c r="H16" s="26">
        <f t="shared" si="2"/>
        <v>10.4</v>
      </c>
      <c r="I16" s="62">
        <f aca="true" t="shared" si="4" ref="I16:I17">SUM(G16:H16)</f>
        <v>43.2</v>
      </c>
      <c r="J16" s="62"/>
    </row>
    <row r="17" spans="1:10" s="8" customFormat="1" ht="12.75">
      <c r="A17" s="22" t="s">
        <v>68</v>
      </c>
      <c r="B17" s="23"/>
      <c r="C17" s="24"/>
      <c r="D17" s="44"/>
      <c r="E17" s="25">
        <v>510</v>
      </c>
      <c r="F17" s="26">
        <v>158</v>
      </c>
      <c r="G17" s="25">
        <f t="shared" si="1"/>
        <v>51</v>
      </c>
      <c r="H17" s="26">
        <f t="shared" si="2"/>
        <v>15.8</v>
      </c>
      <c r="I17" s="62">
        <f t="shared" si="4"/>
        <v>66.8</v>
      </c>
      <c r="J17" s="62"/>
    </row>
    <row r="18" spans="1:10" s="8" customFormat="1" ht="12.75">
      <c r="A18" s="22" t="s">
        <v>22</v>
      </c>
      <c r="B18" s="23"/>
      <c r="C18" s="24">
        <v>6</v>
      </c>
      <c r="D18" s="56"/>
      <c r="E18" s="25">
        <v>0</v>
      </c>
      <c r="F18" s="26">
        <v>0</v>
      </c>
      <c r="G18" s="25">
        <f t="shared" si="1"/>
        <v>0</v>
      </c>
      <c r="H18" s="26">
        <f t="shared" si="2"/>
        <v>0</v>
      </c>
      <c r="I18" s="62">
        <v>0</v>
      </c>
      <c r="J18" s="62"/>
    </row>
    <row r="19" spans="1:12" s="8" customFormat="1" ht="12.75">
      <c r="A19" s="22" t="s">
        <v>23</v>
      </c>
      <c r="B19" s="23">
        <f>64+4+28+2+3+1+21+1</f>
        <v>124</v>
      </c>
      <c r="C19" s="24">
        <v>1350.9</v>
      </c>
      <c r="D19" s="49">
        <f t="shared" si="0"/>
        <v>0.09179065807979865</v>
      </c>
      <c r="E19" s="25">
        <v>0</v>
      </c>
      <c r="F19" s="26">
        <v>1925</v>
      </c>
      <c r="G19" s="25">
        <f t="shared" si="1"/>
        <v>0</v>
      </c>
      <c r="H19" s="26">
        <f t="shared" si="2"/>
        <v>192.5</v>
      </c>
      <c r="I19" s="62"/>
      <c r="J19" s="62">
        <f aca="true" t="shared" si="5" ref="J19:J26">SUM(G19:H19)</f>
        <v>192.5</v>
      </c>
      <c r="L19" s="32"/>
    </row>
    <row r="20" spans="1:10" s="8" customFormat="1" ht="12.75">
      <c r="A20" s="22" t="s">
        <v>69</v>
      </c>
      <c r="B20" s="23"/>
      <c r="C20" s="24"/>
      <c r="D20" s="49"/>
      <c r="E20" s="25">
        <v>0</v>
      </c>
      <c r="F20" s="26">
        <v>0</v>
      </c>
      <c r="G20" s="25">
        <f t="shared" si="1"/>
        <v>0</v>
      </c>
      <c r="H20" s="26">
        <f t="shared" si="2"/>
        <v>0</v>
      </c>
      <c r="I20" s="62"/>
      <c r="J20" s="62">
        <f t="shared" si="5"/>
        <v>0</v>
      </c>
    </row>
    <row r="21" spans="1:10" ht="12.75">
      <c r="A21" s="22" t="s">
        <v>70</v>
      </c>
      <c r="B21" s="23"/>
      <c r="C21" s="24"/>
      <c r="D21" s="49"/>
      <c r="E21" s="25">
        <v>0</v>
      </c>
      <c r="F21" s="26">
        <v>319</v>
      </c>
      <c r="G21" s="25">
        <f t="shared" si="1"/>
        <v>0</v>
      </c>
      <c r="H21" s="26">
        <f t="shared" si="2"/>
        <v>31.900000000000002</v>
      </c>
      <c r="I21" s="62"/>
      <c r="J21" s="62">
        <f t="shared" si="5"/>
        <v>31.900000000000002</v>
      </c>
    </row>
    <row r="22" spans="1:10" ht="12.75">
      <c r="A22" s="22" t="s">
        <v>71</v>
      </c>
      <c r="B22" s="23"/>
      <c r="C22" s="24"/>
      <c r="D22" s="49"/>
      <c r="E22" s="25">
        <v>0</v>
      </c>
      <c r="F22" s="26">
        <v>991</v>
      </c>
      <c r="G22" s="25">
        <f t="shared" si="1"/>
        <v>0</v>
      </c>
      <c r="H22" s="26">
        <f t="shared" si="2"/>
        <v>99.10000000000001</v>
      </c>
      <c r="I22" s="62"/>
      <c r="J22" s="62">
        <f t="shared" si="5"/>
        <v>99.10000000000001</v>
      </c>
    </row>
    <row r="23" spans="1:10" ht="12.75">
      <c r="A23" s="22" t="s">
        <v>72</v>
      </c>
      <c r="B23" s="23"/>
      <c r="C23" s="24"/>
      <c r="D23" s="49"/>
      <c r="E23" s="25">
        <v>2260</v>
      </c>
      <c r="F23" s="26">
        <v>9727</v>
      </c>
      <c r="G23" s="25">
        <f t="shared" si="1"/>
        <v>226</v>
      </c>
      <c r="H23" s="26">
        <f t="shared" si="2"/>
        <v>972.7</v>
      </c>
      <c r="I23" s="62"/>
      <c r="J23" s="62">
        <f t="shared" si="5"/>
        <v>1198.7</v>
      </c>
    </row>
    <row r="24" spans="1:10" ht="12.75">
      <c r="A24" s="22" t="s">
        <v>73</v>
      </c>
      <c r="B24" s="23"/>
      <c r="C24" s="24"/>
      <c r="D24" s="49"/>
      <c r="E24" s="25">
        <v>0</v>
      </c>
      <c r="F24" s="26">
        <v>426</v>
      </c>
      <c r="G24" s="25">
        <f t="shared" si="1"/>
        <v>0</v>
      </c>
      <c r="H24" s="26">
        <f t="shared" si="2"/>
        <v>42.6</v>
      </c>
      <c r="I24" s="62"/>
      <c r="J24" s="62">
        <f t="shared" si="5"/>
        <v>42.6</v>
      </c>
    </row>
    <row r="25" spans="1:10" ht="12.75">
      <c r="A25" s="22" t="s">
        <v>74</v>
      </c>
      <c r="B25" s="23"/>
      <c r="C25" s="24"/>
      <c r="D25" s="49"/>
      <c r="E25" s="25">
        <v>8402</v>
      </c>
      <c r="F25" s="26">
        <v>11999</v>
      </c>
      <c r="G25" s="25">
        <f t="shared" si="1"/>
        <v>840.2</v>
      </c>
      <c r="H25" s="26">
        <f t="shared" si="2"/>
        <v>1199.9</v>
      </c>
      <c r="I25" s="62"/>
      <c r="J25" s="62">
        <f t="shared" si="5"/>
        <v>2040.1000000000001</v>
      </c>
    </row>
    <row r="26" spans="1:10" ht="12.75">
      <c r="A26" s="22" t="s">
        <v>75</v>
      </c>
      <c r="B26" s="23"/>
      <c r="C26" s="24"/>
      <c r="D26" s="49"/>
      <c r="E26" s="25">
        <v>0</v>
      </c>
      <c r="F26" s="26">
        <v>212</v>
      </c>
      <c r="G26" s="25">
        <f t="shared" si="1"/>
        <v>0</v>
      </c>
      <c r="H26" s="26">
        <f t="shared" si="2"/>
        <v>21.200000000000003</v>
      </c>
      <c r="I26" s="62"/>
      <c r="J26" s="62">
        <f t="shared" si="5"/>
        <v>21.200000000000003</v>
      </c>
    </row>
    <row r="27" spans="1:10" ht="12.75">
      <c r="A27" s="29" t="s">
        <v>24</v>
      </c>
      <c r="B27" s="23">
        <v>30</v>
      </c>
      <c r="C27" s="24">
        <v>481.51</v>
      </c>
      <c r="D27" s="49">
        <f t="shared" si="0"/>
        <v>0.06230400199372806</v>
      </c>
      <c r="E27" s="25">
        <v>13881</v>
      </c>
      <c r="F27" s="26">
        <v>8606</v>
      </c>
      <c r="G27" s="25">
        <f t="shared" si="1"/>
        <v>1388.1000000000001</v>
      </c>
      <c r="H27" s="26">
        <f t="shared" si="2"/>
        <v>860.6</v>
      </c>
      <c r="I27" s="62"/>
      <c r="J27" s="62">
        <f>SUM(G27:H27)</f>
        <v>2248.7000000000003</v>
      </c>
    </row>
    <row r="28" spans="1:10" ht="12.75">
      <c r="A28" s="22" t="s">
        <v>25</v>
      </c>
      <c r="B28" s="23">
        <v>6</v>
      </c>
      <c r="C28" s="24">
        <v>804.15</v>
      </c>
      <c r="D28" s="44">
        <f t="shared" si="0"/>
        <v>0.007461294534601754</v>
      </c>
      <c r="E28" s="25">
        <v>15102</v>
      </c>
      <c r="F28" s="26">
        <v>20449</v>
      </c>
      <c r="G28" s="25">
        <f t="shared" si="1"/>
        <v>1510.2</v>
      </c>
      <c r="H28" s="26">
        <f t="shared" si="2"/>
        <v>2044.9</v>
      </c>
      <c r="I28" s="62">
        <f>SUM(G28:H28)</f>
        <v>3555.1000000000004</v>
      </c>
      <c r="J28" s="62"/>
    </row>
    <row r="29" spans="1:10" ht="12.75">
      <c r="A29" s="29" t="s">
        <v>26</v>
      </c>
      <c r="B29" s="23">
        <f>86+3</f>
        <v>89</v>
      </c>
      <c r="C29" s="24">
        <v>832.07</v>
      </c>
      <c r="D29" s="49">
        <f t="shared" si="0"/>
        <v>0.10696215462641363</v>
      </c>
      <c r="E29" s="25">
        <v>110587</v>
      </c>
      <c r="F29" s="26">
        <v>35938</v>
      </c>
      <c r="G29" s="25">
        <f t="shared" si="1"/>
        <v>11058.7</v>
      </c>
      <c r="H29" s="26">
        <f t="shared" si="2"/>
        <v>3593.8</v>
      </c>
      <c r="I29" s="62"/>
      <c r="J29" s="62">
        <f>SUM(G29:H29)</f>
        <v>14652.5</v>
      </c>
    </row>
    <row r="30" spans="1:10" ht="12.75">
      <c r="A30" s="22" t="s">
        <v>76</v>
      </c>
      <c r="B30" s="23"/>
      <c r="C30" s="24"/>
      <c r="D30" s="49"/>
      <c r="E30" s="25">
        <v>102</v>
      </c>
      <c r="F30" s="26">
        <v>137</v>
      </c>
      <c r="G30" s="25">
        <f t="shared" si="1"/>
        <v>10.200000000000001</v>
      </c>
      <c r="H30" s="26">
        <f t="shared" si="2"/>
        <v>13.700000000000001</v>
      </c>
      <c r="I30" s="62"/>
      <c r="J30" s="62">
        <f>SUM(G30:H30)</f>
        <v>23.900000000000002</v>
      </c>
    </row>
    <row r="31" spans="1:10" ht="12.75">
      <c r="A31" s="29" t="s">
        <v>27</v>
      </c>
      <c r="B31" s="23">
        <f>34+8</f>
        <v>42</v>
      </c>
      <c r="C31" s="24">
        <v>914.48</v>
      </c>
      <c r="D31" s="49">
        <f t="shared" si="0"/>
        <v>0.04592774035517452</v>
      </c>
      <c r="E31" s="25">
        <v>24898</v>
      </c>
      <c r="F31" s="26">
        <v>8128</v>
      </c>
      <c r="G31" s="25">
        <f t="shared" si="1"/>
        <v>2489.8</v>
      </c>
      <c r="H31" s="26">
        <f t="shared" si="2"/>
        <v>812.8000000000001</v>
      </c>
      <c r="I31" s="62"/>
      <c r="J31" s="62">
        <f>SUM(G31:H31)</f>
        <v>3302.6000000000004</v>
      </c>
    </row>
    <row r="32" spans="1:10" ht="12.75">
      <c r="A32" s="29" t="s">
        <v>28</v>
      </c>
      <c r="B32" s="23">
        <f>1</f>
        <v>1</v>
      </c>
      <c r="C32" s="24">
        <v>145.66</v>
      </c>
      <c r="D32" s="44">
        <f t="shared" si="0"/>
        <v>0.0068653027598517095</v>
      </c>
      <c r="E32" s="25">
        <v>2601</v>
      </c>
      <c r="F32" s="26">
        <v>4617</v>
      </c>
      <c r="G32" s="25">
        <f t="shared" si="1"/>
        <v>260.1</v>
      </c>
      <c r="H32" s="26">
        <f t="shared" si="2"/>
        <v>461.70000000000005</v>
      </c>
      <c r="I32" s="62">
        <f>SUM(G32:H32)</f>
        <v>721.8000000000001</v>
      </c>
      <c r="J32" s="62"/>
    </row>
    <row r="33" spans="1:10" ht="12.75">
      <c r="A33" s="22" t="s">
        <v>29</v>
      </c>
      <c r="B33" s="23">
        <v>13</v>
      </c>
      <c r="C33" s="24">
        <v>205.46</v>
      </c>
      <c r="D33" s="49">
        <f t="shared" si="0"/>
        <v>0.0632726564781466</v>
      </c>
      <c r="E33" s="25">
        <v>15315</v>
      </c>
      <c r="F33" s="26">
        <v>547</v>
      </c>
      <c r="G33" s="25">
        <f t="shared" si="1"/>
        <v>1531.5</v>
      </c>
      <c r="H33" s="26">
        <f t="shared" si="2"/>
        <v>54.7</v>
      </c>
      <c r="I33" s="62"/>
      <c r="J33" s="62">
        <f>SUM(G33:H33)</f>
        <v>1586.2</v>
      </c>
    </row>
    <row r="34" spans="1:10" ht="12.75">
      <c r="A34" s="22" t="s">
        <v>30</v>
      </c>
      <c r="B34" s="23">
        <v>83</v>
      </c>
      <c r="C34" s="24">
        <v>583.89</v>
      </c>
      <c r="D34" s="49">
        <f t="shared" si="0"/>
        <v>0.14215006251177448</v>
      </c>
      <c r="E34" s="25">
        <v>59139</v>
      </c>
      <c r="F34" s="26">
        <v>28571</v>
      </c>
      <c r="G34" s="25">
        <f t="shared" si="1"/>
        <v>5913.900000000001</v>
      </c>
      <c r="H34" s="26">
        <f t="shared" si="2"/>
        <v>2857.1000000000004</v>
      </c>
      <c r="I34" s="62"/>
      <c r="J34" s="62">
        <f>SUM(G34:H34)</f>
        <v>8771</v>
      </c>
    </row>
    <row r="35" spans="1:10" ht="12.75">
      <c r="A35" s="22" t="s">
        <v>31</v>
      </c>
      <c r="B35" s="23">
        <v>109</v>
      </c>
      <c r="C35" s="24">
        <v>673.78</v>
      </c>
      <c r="D35" s="49">
        <f t="shared" si="0"/>
        <v>0.16177387277746447</v>
      </c>
      <c r="E35" s="25">
        <v>38931</v>
      </c>
      <c r="F35" s="26">
        <v>5325</v>
      </c>
      <c r="G35" s="25">
        <f t="shared" si="1"/>
        <v>3893.1000000000004</v>
      </c>
      <c r="H35" s="26">
        <f t="shared" si="2"/>
        <v>532.5</v>
      </c>
      <c r="I35" s="62"/>
      <c r="J35" s="62">
        <f>SUM(G35:H35)</f>
        <v>4425.6</v>
      </c>
    </row>
    <row r="36" spans="1:10" s="8" customFormat="1" ht="12.75">
      <c r="A36" s="22" t="s">
        <v>32</v>
      </c>
      <c r="B36" s="23">
        <f>198+79+12</f>
        <v>289</v>
      </c>
      <c r="C36" s="24">
        <v>2242.26</v>
      </c>
      <c r="D36" s="49">
        <f t="shared" si="0"/>
        <v>0.1288878185402228</v>
      </c>
      <c r="E36" s="25">
        <v>3323</v>
      </c>
      <c r="F36" s="26">
        <v>348</v>
      </c>
      <c r="G36" s="25">
        <f t="shared" si="1"/>
        <v>332.3</v>
      </c>
      <c r="H36" s="26">
        <f t="shared" si="2"/>
        <v>34.800000000000004</v>
      </c>
      <c r="I36" s="62"/>
      <c r="J36" s="62">
        <f>SUM(G36:H36)</f>
        <v>367.1</v>
      </c>
    </row>
    <row r="37" spans="1:10" s="8" customFormat="1" ht="12.75">
      <c r="A37" s="22" t="s">
        <v>77</v>
      </c>
      <c r="B37" s="23"/>
      <c r="C37" s="24"/>
      <c r="D37" s="49"/>
      <c r="E37" s="25"/>
      <c r="F37" s="26">
        <v>106330</v>
      </c>
      <c r="G37" s="25">
        <f t="shared" si="1"/>
        <v>0</v>
      </c>
      <c r="H37" s="26">
        <f t="shared" si="2"/>
        <v>10633</v>
      </c>
      <c r="I37" s="62"/>
      <c r="J37" s="62">
        <f aca="true" t="shared" si="6" ref="J37:J38">SUM(G37:H37)</f>
        <v>10633</v>
      </c>
    </row>
    <row r="38" spans="1:12" s="8" customFormat="1" ht="12.75">
      <c r="A38" s="22" t="s">
        <v>78</v>
      </c>
      <c r="B38" s="23"/>
      <c r="C38" s="24"/>
      <c r="D38" s="49"/>
      <c r="E38" s="25"/>
      <c r="F38" s="26">
        <v>209260</v>
      </c>
      <c r="G38" s="25">
        <f t="shared" si="1"/>
        <v>0</v>
      </c>
      <c r="H38" s="26">
        <f t="shared" si="2"/>
        <v>20926</v>
      </c>
      <c r="I38" s="62"/>
      <c r="J38" s="62">
        <f t="shared" si="6"/>
        <v>20926</v>
      </c>
      <c r="L38" s="53"/>
    </row>
    <row r="39" spans="1:10" s="8" customFormat="1" ht="12.75">
      <c r="A39" s="22" t="s">
        <v>33</v>
      </c>
      <c r="B39" s="23"/>
      <c r="C39" s="24">
        <v>59.07</v>
      </c>
      <c r="D39" s="29">
        <f t="shared" si="0"/>
        <v>0</v>
      </c>
      <c r="E39" s="25">
        <v>698</v>
      </c>
      <c r="F39" s="26">
        <v>0</v>
      </c>
      <c r="G39" s="25">
        <f t="shared" si="1"/>
        <v>69.8</v>
      </c>
      <c r="H39" s="26">
        <f t="shared" si="2"/>
        <v>0</v>
      </c>
      <c r="I39" s="62">
        <f>SUM(G39:H39)</f>
        <v>69.8</v>
      </c>
      <c r="J39" s="62"/>
    </row>
    <row r="40" spans="1:10" s="8" customFormat="1" ht="12.75">
      <c r="A40" s="22" t="s">
        <v>34</v>
      </c>
      <c r="B40" s="23"/>
      <c r="C40" s="24">
        <v>183.93</v>
      </c>
      <c r="D40" s="29">
        <f t="shared" si="0"/>
        <v>0</v>
      </c>
      <c r="E40" s="25">
        <v>0</v>
      </c>
      <c r="F40" s="26">
        <v>0</v>
      </c>
      <c r="G40" s="25">
        <f t="shared" si="1"/>
        <v>0</v>
      </c>
      <c r="H40" s="26">
        <f t="shared" si="2"/>
        <v>0</v>
      </c>
      <c r="I40" s="62">
        <v>0</v>
      </c>
      <c r="J40" s="62"/>
    </row>
    <row r="41" spans="1:10" s="8" customFormat="1" ht="12.75">
      <c r="A41" s="22" t="s">
        <v>35</v>
      </c>
      <c r="B41" s="23"/>
      <c r="C41" s="24">
        <v>5.54</v>
      </c>
      <c r="D41" s="29">
        <f t="shared" si="0"/>
        <v>0</v>
      </c>
      <c r="E41" s="25">
        <v>0</v>
      </c>
      <c r="F41" s="26">
        <v>0</v>
      </c>
      <c r="G41" s="25">
        <f t="shared" si="1"/>
        <v>0</v>
      </c>
      <c r="H41" s="26">
        <f t="shared" si="2"/>
        <v>0</v>
      </c>
      <c r="I41" s="62">
        <v>0</v>
      </c>
      <c r="J41" s="62"/>
    </row>
    <row r="42" spans="1:10" s="8" customFormat="1" ht="12.75">
      <c r="A42" s="22" t="s">
        <v>36</v>
      </c>
      <c r="B42" s="23"/>
      <c r="C42" s="24">
        <v>8.37</v>
      </c>
      <c r="D42" s="29">
        <f t="shared" si="0"/>
        <v>0</v>
      </c>
      <c r="E42" s="25"/>
      <c r="F42" s="26"/>
      <c r="G42" s="25">
        <f t="shared" si="1"/>
        <v>0</v>
      </c>
      <c r="H42" s="26">
        <f t="shared" si="2"/>
        <v>0</v>
      </c>
      <c r="I42" s="62">
        <v>0</v>
      </c>
      <c r="J42" s="62"/>
    </row>
    <row r="43" spans="1:10" s="8" customFormat="1" ht="12.75">
      <c r="A43" s="29" t="s">
        <v>37</v>
      </c>
      <c r="B43" s="23"/>
      <c r="C43" s="24">
        <v>67.93</v>
      </c>
      <c r="D43" s="44">
        <f t="shared" si="0"/>
        <v>0</v>
      </c>
      <c r="E43" s="25">
        <v>15</v>
      </c>
      <c r="F43" s="26">
        <v>0</v>
      </c>
      <c r="G43" s="25">
        <f t="shared" si="1"/>
        <v>1.5</v>
      </c>
      <c r="H43" s="26">
        <f t="shared" si="2"/>
        <v>0</v>
      </c>
      <c r="I43" s="62">
        <f>SUM(G43:H43)</f>
        <v>1.5</v>
      </c>
      <c r="J43" s="62"/>
    </row>
    <row r="44" spans="1:10" s="8" customFormat="1" ht="12.75">
      <c r="A44" s="22" t="s">
        <v>38</v>
      </c>
      <c r="B44" s="23">
        <v>8</v>
      </c>
      <c r="C44" s="24">
        <v>46.28</v>
      </c>
      <c r="D44" s="49">
        <f t="shared" si="0"/>
        <v>0.17286084701815038</v>
      </c>
      <c r="E44" s="25">
        <v>434</v>
      </c>
      <c r="F44" s="26"/>
      <c r="G44" s="25">
        <f t="shared" si="1"/>
        <v>43.400000000000006</v>
      </c>
      <c r="H44" s="26">
        <f t="shared" si="2"/>
        <v>0</v>
      </c>
      <c r="I44" s="62"/>
      <c r="J44" s="62">
        <f aca="true" t="shared" si="7" ref="J44:J52">SUM(G44:H44)</f>
        <v>43.400000000000006</v>
      </c>
    </row>
    <row r="45" spans="1:10" s="8" customFormat="1" ht="12.75">
      <c r="A45" s="22" t="s">
        <v>39</v>
      </c>
      <c r="B45" s="23">
        <v>6</v>
      </c>
      <c r="C45" s="24">
        <v>219.69</v>
      </c>
      <c r="D45" s="56">
        <f t="shared" si="0"/>
        <v>0.027311211252219036</v>
      </c>
      <c r="E45" s="25">
        <v>539</v>
      </c>
      <c r="F45" s="26">
        <v>628</v>
      </c>
      <c r="G45" s="25">
        <f t="shared" si="1"/>
        <v>53.900000000000006</v>
      </c>
      <c r="H45" s="26">
        <f t="shared" si="2"/>
        <v>62.800000000000004</v>
      </c>
      <c r="I45" s="62">
        <f aca="true" t="shared" si="8" ref="I45">SUM(G45:H45)</f>
        <v>116.70000000000002</v>
      </c>
      <c r="J45" s="62"/>
    </row>
    <row r="46" spans="1:10" s="8" customFormat="1" ht="12.75">
      <c r="A46" s="22" t="s">
        <v>40</v>
      </c>
      <c r="B46" s="23">
        <f>148+2+0+19+2+1+1</f>
        <v>173</v>
      </c>
      <c r="C46" s="24">
        <v>2980.88</v>
      </c>
      <c r="D46" s="49">
        <f t="shared" si="0"/>
        <v>0.05803655296422533</v>
      </c>
      <c r="E46" s="25">
        <v>36230</v>
      </c>
      <c r="F46" s="26">
        <v>6787</v>
      </c>
      <c r="G46" s="25">
        <f t="shared" si="1"/>
        <v>3623</v>
      </c>
      <c r="H46" s="26">
        <f t="shared" si="2"/>
        <v>678.7</v>
      </c>
      <c r="I46" s="62"/>
      <c r="J46" s="62">
        <f t="shared" si="7"/>
        <v>4301.7</v>
      </c>
    </row>
    <row r="47" spans="1:10" s="8" customFormat="1" ht="12.75">
      <c r="A47" s="22" t="s">
        <v>79</v>
      </c>
      <c r="B47" s="23"/>
      <c r="C47" s="24"/>
      <c r="D47" s="49"/>
      <c r="E47" s="25">
        <v>1126</v>
      </c>
      <c r="F47" s="26">
        <v>722</v>
      </c>
      <c r="G47" s="25">
        <f t="shared" si="1"/>
        <v>112.60000000000001</v>
      </c>
      <c r="H47" s="26">
        <f t="shared" si="2"/>
        <v>72.2</v>
      </c>
      <c r="I47" s="62"/>
      <c r="J47" s="62">
        <f t="shared" si="7"/>
        <v>184.8</v>
      </c>
    </row>
    <row r="48" spans="1:10" s="8" customFormat="1" ht="12.75">
      <c r="A48" s="22" t="s">
        <v>80</v>
      </c>
      <c r="B48" s="23"/>
      <c r="C48" s="24"/>
      <c r="D48" s="49"/>
      <c r="E48" s="25">
        <v>0</v>
      </c>
      <c r="F48" s="26">
        <v>272</v>
      </c>
      <c r="G48" s="25">
        <f t="shared" si="1"/>
        <v>0</v>
      </c>
      <c r="H48" s="26">
        <f t="shared" si="2"/>
        <v>27.200000000000003</v>
      </c>
      <c r="I48" s="62"/>
      <c r="J48" s="62">
        <f t="shared" si="7"/>
        <v>27.200000000000003</v>
      </c>
    </row>
    <row r="49" spans="1:10" s="8" customFormat="1" ht="12.75">
      <c r="A49" s="22" t="s">
        <v>81</v>
      </c>
      <c r="B49" s="23"/>
      <c r="C49" s="24"/>
      <c r="D49" s="49"/>
      <c r="E49" s="25">
        <v>1979</v>
      </c>
      <c r="F49" s="26">
        <v>3958</v>
      </c>
      <c r="G49" s="25">
        <f t="shared" si="1"/>
        <v>197.9</v>
      </c>
      <c r="H49" s="26">
        <f t="shared" si="2"/>
        <v>395.8</v>
      </c>
      <c r="I49" s="62"/>
      <c r="J49" s="62">
        <f t="shared" si="7"/>
        <v>593.7</v>
      </c>
    </row>
    <row r="50" spans="1:10" s="8" customFormat="1" ht="12.75">
      <c r="A50" s="22" t="s">
        <v>82</v>
      </c>
      <c r="B50" s="23"/>
      <c r="C50" s="24"/>
      <c r="D50" s="49"/>
      <c r="E50" s="25">
        <v>1256</v>
      </c>
      <c r="F50" s="26">
        <v>3496</v>
      </c>
      <c r="G50" s="25">
        <f t="shared" si="1"/>
        <v>125.60000000000001</v>
      </c>
      <c r="H50" s="26">
        <f t="shared" si="2"/>
        <v>349.6</v>
      </c>
      <c r="I50" s="62"/>
      <c r="J50" s="62">
        <f t="shared" si="7"/>
        <v>475.20000000000005</v>
      </c>
    </row>
    <row r="51" spans="1:10" s="8" customFormat="1" ht="12.75">
      <c r="A51" s="22" t="s">
        <v>83</v>
      </c>
      <c r="B51" s="23"/>
      <c r="C51" s="24"/>
      <c r="D51" s="49"/>
      <c r="E51" s="25">
        <v>1443</v>
      </c>
      <c r="F51" s="26">
        <v>907</v>
      </c>
      <c r="G51" s="25">
        <f t="shared" si="1"/>
        <v>144.3</v>
      </c>
      <c r="H51" s="26">
        <f t="shared" si="2"/>
        <v>90.7</v>
      </c>
      <c r="I51" s="62"/>
      <c r="J51" s="62">
        <f t="shared" si="7"/>
        <v>235</v>
      </c>
    </row>
    <row r="52" spans="1:37" s="8" customFormat="1" ht="12.75">
      <c r="A52" s="22" t="s">
        <v>84</v>
      </c>
      <c r="B52" s="23"/>
      <c r="C52" s="24"/>
      <c r="D52" s="49"/>
      <c r="E52" s="25">
        <v>945</v>
      </c>
      <c r="F52" s="26">
        <v>864</v>
      </c>
      <c r="G52" s="25">
        <f t="shared" si="1"/>
        <v>94.5</v>
      </c>
      <c r="H52" s="26">
        <f t="shared" si="2"/>
        <v>86.4</v>
      </c>
      <c r="I52" s="62"/>
      <c r="J52" s="62">
        <f t="shared" si="7"/>
        <v>180.9</v>
      </c>
      <c r="K52" s="7"/>
      <c r="L52" s="45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</row>
    <row r="53" spans="1:37" s="8" customFormat="1" ht="12.75">
      <c r="A53" s="22" t="s">
        <v>41</v>
      </c>
      <c r="B53" s="23">
        <v>2</v>
      </c>
      <c r="C53" s="24">
        <v>43.5</v>
      </c>
      <c r="D53" s="49">
        <f t="shared" si="0"/>
        <v>0.04597701149425287</v>
      </c>
      <c r="E53" s="25">
        <v>349</v>
      </c>
      <c r="F53" s="26">
        <v>317</v>
      </c>
      <c r="G53" s="25">
        <f t="shared" si="1"/>
        <v>34.9</v>
      </c>
      <c r="H53" s="26">
        <f t="shared" si="2"/>
        <v>31.700000000000003</v>
      </c>
      <c r="I53" s="62"/>
      <c r="J53" s="62">
        <f>SUM(G53:H53)</f>
        <v>66.6</v>
      </c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</row>
    <row r="54" spans="1:37" s="8" customFormat="1" ht="12.75">
      <c r="A54" s="29" t="s">
        <v>42</v>
      </c>
      <c r="B54" s="23">
        <v>1</v>
      </c>
      <c r="C54" s="24">
        <v>59.65</v>
      </c>
      <c r="D54" s="56">
        <f t="shared" si="0"/>
        <v>0.016764459346186086</v>
      </c>
      <c r="E54" s="25">
        <v>227</v>
      </c>
      <c r="F54" s="26">
        <v>0</v>
      </c>
      <c r="G54" s="25">
        <f t="shared" si="1"/>
        <v>22.700000000000003</v>
      </c>
      <c r="H54" s="26">
        <f t="shared" si="2"/>
        <v>0</v>
      </c>
      <c r="I54" s="62">
        <f>SUM(G54:H54)</f>
        <v>22.700000000000003</v>
      </c>
      <c r="J54" s="62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</row>
    <row r="55" spans="1:37" s="8" customFormat="1" ht="12.75">
      <c r="A55" s="22" t="s">
        <v>43</v>
      </c>
      <c r="B55" s="23"/>
      <c r="C55" s="24">
        <v>4</v>
      </c>
      <c r="D55" s="29">
        <f t="shared" si="0"/>
        <v>0</v>
      </c>
      <c r="E55" s="25">
        <v>0</v>
      </c>
      <c r="F55" s="26">
        <v>0</v>
      </c>
      <c r="G55" s="25">
        <f t="shared" si="1"/>
        <v>0</v>
      </c>
      <c r="H55" s="26">
        <f t="shared" si="2"/>
        <v>0</v>
      </c>
      <c r="I55" s="62">
        <v>0</v>
      </c>
      <c r="J55" s="62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</row>
    <row r="56" spans="1:37" s="8" customFormat="1" ht="12.75">
      <c r="A56" s="22" t="s">
        <v>44</v>
      </c>
      <c r="B56" s="23"/>
      <c r="C56" s="24">
        <v>88.98</v>
      </c>
      <c r="D56" s="29">
        <f t="shared" si="0"/>
        <v>0</v>
      </c>
      <c r="E56" s="25">
        <v>2119</v>
      </c>
      <c r="F56" s="26">
        <v>1374</v>
      </c>
      <c r="G56" s="25">
        <f t="shared" si="1"/>
        <v>211.9</v>
      </c>
      <c r="H56" s="26">
        <f t="shared" si="2"/>
        <v>137.4</v>
      </c>
      <c r="I56" s="62">
        <f>SUM(G56:H56)</f>
        <v>349.3</v>
      </c>
      <c r="J56" s="62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</row>
    <row r="57" spans="1:37" s="8" customFormat="1" ht="12.75">
      <c r="A57" s="22" t="s">
        <v>45</v>
      </c>
      <c r="B57" s="23">
        <v>63</v>
      </c>
      <c r="C57" s="24">
        <v>286.75</v>
      </c>
      <c r="D57" s="49">
        <f t="shared" si="0"/>
        <v>0.21970357454228423</v>
      </c>
      <c r="E57" s="25">
        <v>4743</v>
      </c>
      <c r="F57" s="26">
        <v>2219</v>
      </c>
      <c r="G57" s="25">
        <f t="shared" si="1"/>
        <v>474.3</v>
      </c>
      <c r="H57" s="26">
        <f t="shared" si="2"/>
        <v>221.9</v>
      </c>
      <c r="I57" s="62"/>
      <c r="J57" s="62">
        <f>SUM(G57:H57)</f>
        <v>696.2</v>
      </c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</row>
    <row r="58" spans="1:37" s="8" customFormat="1" ht="12.75">
      <c r="A58" s="22" t="s">
        <v>46</v>
      </c>
      <c r="B58" s="23"/>
      <c r="C58" s="24">
        <v>420.47</v>
      </c>
      <c r="D58" s="29">
        <f t="shared" si="0"/>
        <v>0</v>
      </c>
      <c r="E58" s="25">
        <v>4068</v>
      </c>
      <c r="F58" s="26">
        <v>3005</v>
      </c>
      <c r="G58" s="25">
        <f t="shared" si="1"/>
        <v>406.8</v>
      </c>
      <c r="H58" s="26">
        <f t="shared" si="2"/>
        <v>300.5</v>
      </c>
      <c r="I58" s="62">
        <f>SUM(G58:H58)</f>
        <v>707.3</v>
      </c>
      <c r="J58" s="62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</row>
    <row r="59" spans="1:37" s="8" customFormat="1" ht="12.75">
      <c r="A59" s="22" t="s">
        <v>47</v>
      </c>
      <c r="B59" s="23">
        <v>1</v>
      </c>
      <c r="C59" s="24">
        <v>101.53</v>
      </c>
      <c r="D59" s="29">
        <f t="shared" si="0"/>
        <v>0.009849305623953511</v>
      </c>
      <c r="E59" s="25">
        <v>0</v>
      </c>
      <c r="F59" s="26">
        <v>0</v>
      </c>
      <c r="G59" s="25">
        <f t="shared" si="1"/>
        <v>0</v>
      </c>
      <c r="H59" s="26">
        <f t="shared" si="2"/>
        <v>0</v>
      </c>
      <c r="I59" s="62">
        <v>0</v>
      </c>
      <c r="J59" s="62"/>
      <c r="K59" s="7"/>
      <c r="L59" s="55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</row>
    <row r="60" spans="1:37" s="8" customFormat="1" ht="12.75">
      <c r="A60" s="22" t="s">
        <v>48</v>
      </c>
      <c r="B60" s="23"/>
      <c r="C60" s="24">
        <v>259.59</v>
      </c>
      <c r="D60" s="29">
        <f t="shared" si="0"/>
        <v>0</v>
      </c>
      <c r="E60" s="25">
        <v>22851</v>
      </c>
      <c r="F60" s="26">
        <v>25017</v>
      </c>
      <c r="G60" s="25">
        <f t="shared" si="1"/>
        <v>2285.1</v>
      </c>
      <c r="H60" s="26">
        <f t="shared" si="2"/>
        <v>2501.7000000000003</v>
      </c>
      <c r="I60" s="62">
        <f aca="true" t="shared" si="9" ref="I60:I65">SUM(G60:H60)</f>
        <v>4786.8</v>
      </c>
      <c r="J60" s="62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</row>
    <row r="61" spans="1:37" s="8" customFormat="1" ht="12.75">
      <c r="A61" s="22" t="s">
        <v>49</v>
      </c>
      <c r="B61" s="23">
        <v>43</v>
      </c>
      <c r="C61" s="24">
        <v>615.23</v>
      </c>
      <c r="D61" s="49">
        <f t="shared" si="0"/>
        <v>0.06989256050582708</v>
      </c>
      <c r="E61" s="25">
        <v>13006</v>
      </c>
      <c r="F61" s="26">
        <v>6749</v>
      </c>
      <c r="G61" s="25">
        <f t="shared" si="1"/>
        <v>1300.6000000000001</v>
      </c>
      <c r="H61" s="26">
        <f t="shared" si="2"/>
        <v>674.9000000000001</v>
      </c>
      <c r="I61" s="62"/>
      <c r="J61" s="62">
        <f>SUM(G61:H61)</f>
        <v>1975.5000000000002</v>
      </c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</row>
    <row r="62" spans="1:37" s="8" customFormat="1" ht="12.75">
      <c r="A62" s="29" t="s">
        <v>50</v>
      </c>
      <c r="B62" s="23">
        <f>12</f>
        <v>12</v>
      </c>
      <c r="C62" s="24">
        <v>3092.96</v>
      </c>
      <c r="D62" s="44">
        <f t="shared" si="0"/>
        <v>0.0038797785939682374</v>
      </c>
      <c r="E62" s="25">
        <v>25151</v>
      </c>
      <c r="F62" s="26">
        <v>33854</v>
      </c>
      <c r="G62" s="25">
        <f t="shared" si="1"/>
        <v>2515.1000000000004</v>
      </c>
      <c r="H62" s="26">
        <f t="shared" si="2"/>
        <v>3385.4</v>
      </c>
      <c r="I62" s="62">
        <f>SUM(G62:H62)</f>
        <v>5900.5</v>
      </c>
      <c r="J62" s="62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</row>
    <row r="63" spans="1:10" s="7" customFormat="1" ht="12.75">
      <c r="A63" s="22" t="s">
        <v>51</v>
      </c>
      <c r="B63" s="23"/>
      <c r="C63" s="24">
        <v>169.18</v>
      </c>
      <c r="D63" s="29">
        <f t="shared" si="0"/>
        <v>0</v>
      </c>
      <c r="E63" s="25">
        <v>716</v>
      </c>
      <c r="F63" s="26">
        <v>1101</v>
      </c>
      <c r="G63" s="25">
        <f t="shared" si="1"/>
        <v>71.60000000000001</v>
      </c>
      <c r="H63" s="26">
        <f t="shared" si="2"/>
        <v>110.10000000000001</v>
      </c>
      <c r="I63" s="62">
        <f t="shared" si="9"/>
        <v>181.70000000000002</v>
      </c>
      <c r="J63" s="62"/>
    </row>
    <row r="64" spans="1:37" s="8" customFormat="1" ht="12.75">
      <c r="A64" s="22" t="s">
        <v>52</v>
      </c>
      <c r="B64" s="23"/>
      <c r="C64" s="24">
        <v>117.08</v>
      </c>
      <c r="D64" s="29">
        <f t="shared" si="0"/>
        <v>0</v>
      </c>
      <c r="E64" s="25">
        <v>3134</v>
      </c>
      <c r="F64" s="26">
        <v>2365</v>
      </c>
      <c r="G64" s="25">
        <f t="shared" si="1"/>
        <v>313.40000000000003</v>
      </c>
      <c r="H64" s="26">
        <f t="shared" si="2"/>
        <v>236.5</v>
      </c>
      <c r="I64" s="62">
        <f t="shared" si="9"/>
        <v>549.9000000000001</v>
      </c>
      <c r="J64" s="62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</row>
    <row r="65" spans="1:37" ht="12.75">
      <c r="A65" s="22" t="s">
        <v>53</v>
      </c>
      <c r="B65" s="23"/>
      <c r="C65" s="24">
        <v>8.37</v>
      </c>
      <c r="D65" s="29">
        <f t="shared" si="0"/>
        <v>0</v>
      </c>
      <c r="E65" s="25">
        <v>6185</v>
      </c>
      <c r="F65" s="26">
        <v>3312</v>
      </c>
      <c r="G65" s="25">
        <f t="shared" si="1"/>
        <v>618.5</v>
      </c>
      <c r="H65" s="26">
        <f t="shared" si="2"/>
        <v>331.20000000000005</v>
      </c>
      <c r="I65" s="62">
        <f t="shared" si="9"/>
        <v>949.7</v>
      </c>
      <c r="J65" s="62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</row>
    <row r="66" spans="1:37" ht="12.75">
      <c r="A66" s="22" t="s">
        <v>54</v>
      </c>
      <c r="B66" s="23">
        <v>32</v>
      </c>
      <c r="C66" s="24">
        <v>243.65</v>
      </c>
      <c r="D66" s="49">
        <f t="shared" si="0"/>
        <v>0.1313359326903345</v>
      </c>
      <c r="E66" s="25">
        <v>2869</v>
      </c>
      <c r="F66" s="26">
        <v>10101</v>
      </c>
      <c r="G66" s="25">
        <f t="shared" si="1"/>
        <v>286.90000000000003</v>
      </c>
      <c r="H66" s="26">
        <f t="shared" si="2"/>
        <v>1010.1</v>
      </c>
      <c r="I66" s="62"/>
      <c r="J66" s="62">
        <f>SUM(G66:H66)</f>
        <v>1297</v>
      </c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</row>
    <row r="67" spans="1:37" ht="12.75">
      <c r="A67" s="22" t="s">
        <v>55</v>
      </c>
      <c r="B67" s="23">
        <v>6</v>
      </c>
      <c r="C67" s="24">
        <v>116.61</v>
      </c>
      <c r="D67" s="49">
        <f t="shared" si="0"/>
        <v>0.05145356315924878</v>
      </c>
      <c r="E67" s="25">
        <v>2247</v>
      </c>
      <c r="F67" s="26">
        <v>2356</v>
      </c>
      <c r="G67" s="25">
        <f t="shared" si="1"/>
        <v>224.70000000000002</v>
      </c>
      <c r="H67" s="26">
        <f t="shared" si="2"/>
        <v>235.60000000000002</v>
      </c>
      <c r="I67" s="62"/>
      <c r="J67" s="62">
        <f>SUM(G67:H67)</f>
        <v>460.30000000000007</v>
      </c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</row>
    <row r="68" spans="1:37" ht="12.75">
      <c r="A68" s="22" t="s">
        <v>56</v>
      </c>
      <c r="B68" s="23">
        <v>240</v>
      </c>
      <c r="C68" s="24">
        <v>2975.01</v>
      </c>
      <c r="D68" s="49">
        <f t="shared" si="0"/>
        <v>0.08067199774118405</v>
      </c>
      <c r="E68" s="25">
        <v>55225</v>
      </c>
      <c r="F68" s="26">
        <v>39442</v>
      </c>
      <c r="G68" s="25">
        <f t="shared" si="1"/>
        <v>5522.5</v>
      </c>
      <c r="H68" s="26">
        <f t="shared" si="2"/>
        <v>3944.2000000000003</v>
      </c>
      <c r="I68" s="62"/>
      <c r="J68" s="62">
        <f>SUM(G68:H68)</f>
        <v>9466.7</v>
      </c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</row>
    <row r="69" spans="1:37" s="8" customFormat="1" ht="12.75">
      <c r="A69" s="22" t="s">
        <v>57</v>
      </c>
      <c r="B69" s="23">
        <v>94</v>
      </c>
      <c r="C69" s="24">
        <v>561.93</v>
      </c>
      <c r="D69" s="49">
        <f t="shared" si="0"/>
        <v>0.1672806221415479</v>
      </c>
      <c r="E69" s="25">
        <v>12590</v>
      </c>
      <c r="F69" s="26">
        <v>7204</v>
      </c>
      <c r="G69" s="25">
        <f t="shared" si="1"/>
        <v>1259</v>
      </c>
      <c r="H69" s="26">
        <f t="shared" si="2"/>
        <v>720.4000000000001</v>
      </c>
      <c r="I69" s="62"/>
      <c r="J69" s="62">
        <f>SUM(G69:H69)</f>
        <v>1979.4</v>
      </c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</row>
    <row r="70" spans="1:37" s="8" customFormat="1" ht="15" thickBot="1">
      <c r="A70" s="22" t="s">
        <v>58</v>
      </c>
      <c r="B70" s="23">
        <v>21</v>
      </c>
      <c r="C70" s="24">
        <v>226.27</v>
      </c>
      <c r="D70" s="48">
        <f>B70/C70</f>
        <v>0.09280947540548902</v>
      </c>
      <c r="E70" s="25">
        <v>2689</v>
      </c>
      <c r="F70" s="26">
        <v>2747</v>
      </c>
      <c r="G70" s="25">
        <f aca="true" t="shared" si="10" ref="G70">E70*0.1</f>
        <v>268.90000000000003</v>
      </c>
      <c r="H70" s="26">
        <f aca="true" t="shared" si="11" ref="H70">F70*0.1</f>
        <v>274.7</v>
      </c>
      <c r="I70" s="62"/>
      <c r="J70" s="62">
        <f>SUM(G70:H70)</f>
        <v>543.6</v>
      </c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</row>
    <row r="71" spans="1:37" s="37" customFormat="1" ht="15.75" thickBot="1">
      <c r="A71" s="33" t="s">
        <v>59</v>
      </c>
      <c r="B71" s="33">
        <f>SUM(B10:B70)</f>
        <v>1548</v>
      </c>
      <c r="C71" s="34">
        <f>SUM(C10:C70)</f>
        <v>22468.660000000007</v>
      </c>
      <c r="D71" s="34"/>
      <c r="E71" s="35">
        <f aca="true" t="shared" si="12" ref="E71:I71">SUM(E10:E70)</f>
        <v>515379</v>
      </c>
      <c r="F71" s="35">
        <f>SUM(F10:F70)</f>
        <v>619621</v>
      </c>
      <c r="G71" s="35">
        <f t="shared" si="12"/>
        <v>51537.90000000001</v>
      </c>
      <c r="H71" s="35">
        <f t="shared" si="12"/>
        <v>61962.099999999984</v>
      </c>
      <c r="I71" s="63">
        <f t="shared" si="12"/>
        <v>18388.100000000006</v>
      </c>
      <c r="J71" s="64">
        <f>SUM(J10:J70)</f>
        <v>95111.89999999998</v>
      </c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</row>
    <row r="72" spans="1:37" s="39" customFormat="1" ht="12.75" hidden="1">
      <c r="A72" s="43" t="s">
        <v>60</v>
      </c>
      <c r="B72" s="42"/>
      <c r="C72" s="42"/>
      <c r="D72" s="42"/>
      <c r="E72" s="42"/>
      <c r="F72" s="42"/>
      <c r="G72" s="42"/>
      <c r="H72" s="42"/>
      <c r="I72" s="7"/>
      <c r="J72" s="7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</row>
    <row r="73" spans="1:10" s="38" customFormat="1" ht="12.75" hidden="1">
      <c r="A73" s="43" t="s">
        <v>61</v>
      </c>
      <c r="B73" s="42"/>
      <c r="C73" s="42"/>
      <c r="D73" s="42"/>
      <c r="E73" s="46"/>
      <c r="F73" s="46"/>
      <c r="G73" s="42"/>
      <c r="H73" s="46"/>
      <c r="I73" s="58"/>
      <c r="J73" s="60"/>
    </row>
    <row r="74" spans="1:10" s="38" customFormat="1" ht="12.75" hidden="1">
      <c r="A74" s="43" t="s">
        <v>64</v>
      </c>
      <c r="B74" s="42"/>
      <c r="C74" s="42"/>
      <c r="D74" s="42"/>
      <c r="E74" s="42"/>
      <c r="F74" s="46"/>
      <c r="G74" s="42"/>
      <c r="H74" s="59"/>
      <c r="I74" s="7"/>
      <c r="J74" s="7"/>
    </row>
    <row r="75" spans="1:37" ht="12.75" hidden="1">
      <c r="A75" s="41" t="s">
        <v>66</v>
      </c>
      <c r="C75" s="40"/>
      <c r="F75" s="57"/>
      <c r="J75" s="7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</row>
    <row r="76" spans="10:37" ht="12.75">
      <c r="J76" s="7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</row>
    <row r="77" spans="10:37" ht="12.75">
      <c r="J77" s="7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</row>
    <row r="78" spans="10:37" ht="12.75">
      <c r="J78" s="7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</row>
    <row r="79" spans="10:37" ht="12.75">
      <c r="J79" s="7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</row>
    <row r="80" spans="10:37" ht="12.75">
      <c r="J80" s="7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</row>
    <row r="81" spans="10:37" ht="12.75">
      <c r="J81" s="7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</row>
    <row r="82" spans="10:37" ht="12.75">
      <c r="J82" s="7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</row>
    <row r="83" spans="10:37" ht="12.75">
      <c r="J83" s="7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</row>
    <row r="84" spans="10:37" ht="12.75">
      <c r="J84" s="7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</row>
    <row r="85" spans="10:37" ht="12.75">
      <c r="J85" s="7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</row>
    <row r="86" spans="10:37" ht="12.75">
      <c r="J86" s="7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</row>
    <row r="87" spans="10:37" ht="12.75">
      <c r="J87" s="7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</row>
    <row r="88" spans="10:37" ht="12.75">
      <c r="J88" s="7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</row>
    <row r="89" spans="10:37" ht="12.75">
      <c r="J89" s="7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</row>
    <row r="90" spans="10:37" ht="12.75">
      <c r="J90" s="7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</row>
    <row r="91" spans="10:37" ht="12.75">
      <c r="J91" s="7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</row>
    <row r="92" spans="10:37" ht="12.75">
      <c r="J92" s="7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</row>
    <row r="93" spans="10:37" ht="12.75">
      <c r="J93" s="7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</row>
    <row r="94" spans="10:37" ht="12.75">
      <c r="J94" s="7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</row>
  </sheetData>
  <printOptions gridLines="1" horizontalCentered="1" verticalCentered="1"/>
  <pageMargins left="0.5" right="0.5" top="0.5" bottom="0.5" header="0.25" footer="0.18"/>
  <pageSetup fitToHeight="1" fitToWidth="1"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Montana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Kristie K. Rhodes</dc:creator>
  <cp:keywords/>
  <dc:description/>
  <cp:lastModifiedBy>Rhodes, Kristie (RMTD)</cp:lastModifiedBy>
  <cp:lastPrinted>2012-06-27T21:54:00Z</cp:lastPrinted>
  <dcterms:created xsi:type="dcterms:W3CDTF">2009-06-30T23:10:18Z</dcterms:created>
  <dcterms:modified xsi:type="dcterms:W3CDTF">2012-07-11T19:59:07Z</dcterms:modified>
  <cp:category/>
  <cp:version/>
  <cp:contentType/>
  <cp:contentStatus/>
</cp:coreProperties>
</file>