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05" windowHeight="11415"/>
  </bookViews>
  <sheets>
    <sheet name="Auto Discount" sheetId="1" r:id="rId1"/>
  </sheets>
  <definedNames>
    <definedName name="_xlnm.Print_Area" localSheetId="0">'Auto Discount'!$A$1:$K$71</definedName>
  </definedNames>
  <calcPr calcId="145621"/>
</workbook>
</file>

<file path=xl/calcChain.xml><?xml version="1.0" encoding="utf-8"?>
<calcChain xmlns="http://schemas.openxmlformats.org/spreadsheetml/2006/main">
  <c r="J67" i="1" l="1"/>
  <c r="J61" i="1"/>
  <c r="K58" i="1"/>
  <c r="J16" i="1"/>
  <c r="J15" i="1"/>
  <c r="J13" i="1"/>
  <c r="D29" i="1" l="1"/>
  <c r="D16" i="1" l="1"/>
  <c r="D10" i="1"/>
  <c r="B10" i="1" l="1"/>
  <c r="E32" i="1" l="1"/>
  <c r="E33" i="1"/>
  <c r="H67" i="1" l="1"/>
  <c r="H32" i="1"/>
  <c r="E18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19" i="1"/>
  <c r="C18" i="1"/>
  <c r="C16" i="1"/>
  <c r="C15" i="1"/>
  <c r="C14" i="1"/>
  <c r="C13" i="1"/>
  <c r="C10" i="1"/>
  <c r="C71" i="1" l="1"/>
  <c r="H36" i="1" l="1"/>
  <c r="G71" i="1" l="1"/>
  <c r="H29" i="1"/>
  <c r="I7" i="1" l="1"/>
  <c r="H7" i="1"/>
  <c r="G7" i="1"/>
  <c r="E7" i="1"/>
  <c r="D7" i="1"/>
  <c r="H14" i="1" l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K27" i="1" s="1"/>
  <c r="I27" i="1"/>
  <c r="H28" i="1"/>
  <c r="I28" i="1"/>
  <c r="I29" i="1"/>
  <c r="H30" i="1"/>
  <c r="I30" i="1"/>
  <c r="H31" i="1"/>
  <c r="I31" i="1"/>
  <c r="I32" i="1"/>
  <c r="J32" i="1" s="1"/>
  <c r="H33" i="1"/>
  <c r="I33" i="1"/>
  <c r="H34" i="1"/>
  <c r="I34" i="1"/>
  <c r="H35" i="1"/>
  <c r="I35" i="1"/>
  <c r="I36" i="1"/>
  <c r="K36" i="1" s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I67" i="1"/>
  <c r="H68" i="1"/>
  <c r="I68" i="1"/>
  <c r="H69" i="1"/>
  <c r="I69" i="1"/>
  <c r="H70" i="1"/>
  <c r="I70" i="1"/>
  <c r="J17" i="1" l="1"/>
  <c r="I78" i="1"/>
  <c r="J53" i="1"/>
  <c r="J43" i="1"/>
  <c r="J45" i="1"/>
  <c r="K38" i="1"/>
  <c r="K37" i="1"/>
  <c r="K31" i="1"/>
  <c r="K20" i="1"/>
  <c r="J62" i="1"/>
  <c r="J33" i="1"/>
  <c r="K28" i="1"/>
  <c r="K70" i="1"/>
  <c r="K66" i="1"/>
  <c r="K14" i="1"/>
  <c r="J60" i="1" l="1"/>
  <c r="J63" i="1"/>
  <c r="J64" i="1"/>
  <c r="J65" i="1"/>
  <c r="E16" i="1"/>
  <c r="E13" i="1"/>
  <c r="E70" i="1"/>
  <c r="E46" i="1"/>
  <c r="E36" i="1"/>
  <c r="E69" i="1"/>
  <c r="K68" i="1"/>
  <c r="E68" i="1"/>
  <c r="E67" i="1"/>
  <c r="E66" i="1"/>
  <c r="E65" i="1"/>
  <c r="E64" i="1"/>
  <c r="E63" i="1"/>
  <c r="E62" i="1"/>
  <c r="E61" i="1"/>
  <c r="E60" i="1"/>
  <c r="E59" i="1"/>
  <c r="E58" i="1"/>
  <c r="E57" i="1"/>
  <c r="J56" i="1"/>
  <c r="E56" i="1"/>
  <c r="E55" i="1"/>
  <c r="J54" i="1"/>
  <c r="E54" i="1"/>
  <c r="E53" i="1"/>
  <c r="E45" i="1"/>
  <c r="E44" i="1"/>
  <c r="E43" i="1"/>
  <c r="E42" i="1"/>
  <c r="E41" i="1"/>
  <c r="E40" i="1"/>
  <c r="E39" i="1"/>
  <c r="E35" i="1"/>
  <c r="K34" i="1"/>
  <c r="E34" i="1"/>
  <c r="E31" i="1"/>
  <c r="E28" i="1"/>
  <c r="E27" i="1"/>
  <c r="E19" i="1"/>
  <c r="F71" i="1"/>
  <c r="G77" i="1" s="1"/>
  <c r="E15" i="1"/>
  <c r="E14" i="1"/>
  <c r="I13" i="1"/>
  <c r="H13" i="1"/>
  <c r="I10" i="1"/>
  <c r="H10" i="1"/>
  <c r="E29" i="1"/>
  <c r="K69" i="1"/>
  <c r="E10" i="1"/>
  <c r="D71" i="1" l="1"/>
  <c r="B71" i="1"/>
  <c r="K44" i="1"/>
  <c r="K57" i="1"/>
  <c r="I71" i="1"/>
  <c r="J39" i="1"/>
  <c r="K10" i="1"/>
  <c r="K35" i="1"/>
  <c r="H71" i="1"/>
  <c r="K78" i="1" l="1"/>
  <c r="I77" i="1"/>
  <c r="K71" i="1"/>
  <c r="J71" i="1"/>
  <c r="K77" i="1" l="1"/>
</calcChain>
</file>

<file path=xl/sharedStrings.xml><?xml version="1.0" encoding="utf-8"?>
<sst xmlns="http://schemas.openxmlformats.org/spreadsheetml/2006/main" count="97" uniqueCount="88">
  <si>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</si>
  <si>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</si>
  <si>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</si>
  <si>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</si>
  <si>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</si>
  <si>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</si>
  <si>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</si>
  <si>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</si>
  <si>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</si>
  <si>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</si>
  <si>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</si>
  <si>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</si>
  <si>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</si>
  <si>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</si>
  <si>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</si>
  <si>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</si>
  <si>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</si>
  <si>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</si>
  <si>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</si>
  <si>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</si>
  <si>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</si>
  <si>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</si>
  <si>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</si>
  <si>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</si>
  <si>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</si>
  <si>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</si>
  <si>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</si>
  <si>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</si>
  <si>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</si>
  <si>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</si>
  <si>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</si>
  <si>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</si>
  <si>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</si>
  <si>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</si>
  <si>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</si>
  <si>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</si>
  <si>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</si>
  <si>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</si>
  <si>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</si>
  <si>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</si>
  <si>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</si>
  <si>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</si>
  <si>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</si>
  <si>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</si>
  <si>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</si>
  <si>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</si>
  <si>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</si>
  <si>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</si>
  <si>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</si>
  <si>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</si>
  <si>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</si>
  <si>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</si>
  <si>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</si>
  <si>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</si>
  <si>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</si>
  <si>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</si>
  <si>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</si>
  <si>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</si>
  <si>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</si>
  <si>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</si>
  <si>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Note #3- Justice includes the Board of Crime Control.</t>
  </si>
  <si>
    <t>MONTANA STATE LIBRARY</t>
  </si>
  <si>
    <t>UM HELENA COLLEGE</t>
  </si>
  <si>
    <t>MSU GREAT FALLS COLLEGE</t>
  </si>
  <si>
    <t>ADMINISTRATION TEACHERS RETIREMENT</t>
  </si>
  <si>
    <t>JUSTICE BOARD OF CRIME CONTROL</t>
  </si>
  <si>
    <t>Total Auto Premium</t>
  </si>
  <si>
    <t>Total Discount</t>
  </si>
  <si>
    <t>FY 2016</t>
  </si>
  <si>
    <t>COMMERCE MONTANA HERITAGE COMMISSION - 0</t>
  </si>
  <si>
    <t>PUBLIC HEALTH &amp; HUMAN SERVICES VETERAN'S HOME- GLENDIVE - 0</t>
  </si>
  <si>
    <t>FY 2017</t>
  </si>
  <si>
    <t>Denotes elected to participate in 2016.</t>
  </si>
  <si>
    <t>5% of FTEs</t>
  </si>
  <si>
    <t>CORRECTIONS BOARD OF PARDONS - 1</t>
  </si>
  <si>
    <t>CORRECTIONS MONTANA WOMEN'S PRISON - 2</t>
  </si>
  <si>
    <t>CORRECTIONS PINE HILLS YOUTH CORRECTIONAL FACILITY - 8</t>
  </si>
  <si>
    <t>CORRECTIONS PRISON INDUSTRIES - 0</t>
  </si>
  <si>
    <t>CORRECTIONS RIVERSIDE YOUTH CORRECTIONAL FACILITY - 1</t>
  </si>
  <si>
    <t>CORRECTIONS STATE PRISON - 16</t>
  </si>
  <si>
    <t>CORRECTIONS TREASURE STATE CORRECTIONAL TRAINING CENTER - 3</t>
  </si>
  <si>
    <t>TRANSPORTATION-MOTOR POOL - 7</t>
  </si>
  <si>
    <t>TRANSPORTATION-EQUIPMENT - 27</t>
  </si>
  <si>
    <t>PUBLIC HEALTH &amp; HUMAN SERVICES MENTAL HEALTH NURSING CARE CENTER - 1</t>
  </si>
  <si>
    <t>PUBLIC HEALTH &amp; HUMAN SERVICES MONTANA CHEMICAL DEPENDENCY CENTER - 4</t>
  </si>
  <si>
    <t>PUBLIC HEALTH &amp; HUMAN SERVICES MONTANA DEVELOPMENTAL CENTER - 1</t>
  </si>
  <si>
    <t>PUBLIC HEALTH &amp; HUMAN SERVICES STATE HOSPITAL - 0</t>
  </si>
  <si>
    <t>PUBLIC HEALTH &amp; HUMAN SERVICES VETERAN'S HOME- COLUMBIA FALLS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</si>
</sst>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6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6" borderId="15" applyNumberFormat="0" applyAlignment="0" applyProtection="0"/>
  </cellStyleXfs>
  <cellXfs count="78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/>
    <xf numFmtId="164" fontId="4" fillId="0" borderId="0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shrinkToFit="1"/>
    </xf>
    <xf numFmtId="0" fontId="3" fillId="3" borderId="4" xfId="0" applyFont="1" applyFill="1" applyBorder="1" applyAlignment="1">
      <alignment shrinkToFit="1"/>
    </xf>
    <xf numFmtId="43" fontId="3" fillId="0" borderId="4" xfId="1" applyFont="1" applyFill="1" applyBorder="1" applyAlignment="1">
      <alignment shrinkToFit="1"/>
    </xf>
    <xf numFmtId="165" fontId="3" fillId="3" borderId="4" xfId="1" applyNumberFormat="1" applyFont="1" applyFill="1" applyBorder="1" applyAlignment="1">
      <alignment shrinkToFit="1"/>
    </xf>
    <xf numFmtId="165" fontId="3" fillId="0" borderId="4" xfId="1" applyNumberFormat="1" applyFont="1" applyFill="1" applyBorder="1" applyAlignment="1">
      <alignment shrinkToFit="1"/>
    </xf>
    <xf numFmtId="0" fontId="3" fillId="3" borderId="5" xfId="0" applyFont="1" applyFill="1" applyBorder="1" applyAlignment="1">
      <alignment shrinkToFit="1"/>
    </xf>
    <xf numFmtId="43" fontId="3" fillId="0" borderId="5" xfId="1" applyFont="1" applyFill="1" applyBorder="1" applyAlignment="1">
      <alignment shrinkToFit="1"/>
    </xf>
    <xf numFmtId="9" fontId="3" fillId="0" borderId="5" xfId="2" applyFont="1" applyFill="1" applyBorder="1" applyAlignment="1">
      <alignment shrinkToFit="1"/>
    </xf>
    <xf numFmtId="165" fontId="3" fillId="3" borderId="5" xfId="1" applyNumberFormat="1" applyFont="1" applyFill="1" applyBorder="1" applyAlignment="1">
      <alignment shrinkToFit="1"/>
    </xf>
    <xf numFmtId="165" fontId="3" fillId="0" borderId="5" xfId="1" applyNumberFormat="1" applyFont="1" applyFill="1" applyBorder="1" applyAlignment="1">
      <alignment shrinkToFit="1"/>
    </xf>
    <xf numFmtId="166" fontId="3" fillId="0" borderId="0" xfId="0" applyNumberFormat="1" applyFont="1" applyFill="1"/>
    <xf numFmtId="3" fontId="4" fillId="4" borderId="10" xfId="0" applyNumberFormat="1" applyFont="1" applyFill="1" applyBorder="1"/>
    <xf numFmtId="43" fontId="4" fillId="4" borderId="10" xfId="1" applyFont="1" applyFill="1" applyBorder="1"/>
    <xf numFmtId="165" fontId="4" fillId="4" borderId="10" xfId="1" applyNumberFormat="1" applyFont="1" applyFill="1" applyBorder="1"/>
    <xf numFmtId="3" fontId="4" fillId="0" borderId="0" xfId="0" applyNumberFormat="1" applyFont="1" applyBorder="1"/>
    <xf numFmtId="3" fontId="4" fillId="0" borderId="13" xfId="0" applyNumberFormat="1" applyFont="1" applyBorder="1"/>
    <xf numFmtId="0" fontId="3" fillId="2" borderId="0" xfId="0" applyFont="1" applyFill="1" applyBorder="1"/>
    <xf numFmtId="0" fontId="3" fillId="2" borderId="14" xfId="0" applyFont="1" applyFill="1" applyBorder="1"/>
    <xf numFmtId="43" fontId="3" fillId="0" borderId="0" xfId="0" applyNumberFormat="1" applyFont="1" applyBorder="1"/>
    <xf numFmtId="0" fontId="3" fillId="5" borderId="0" xfId="0" applyFont="1" applyFill="1" applyBorder="1"/>
    <xf numFmtId="0" fontId="5" fillId="0" borderId="0" xfId="0" applyFont="1" applyFill="1" applyBorder="1"/>
    <xf numFmtId="0" fontId="3" fillId="0" borderId="4" xfId="0" applyFont="1" applyFill="1" applyBorder="1"/>
    <xf numFmtId="166" fontId="3" fillId="0" borderId="0" xfId="0" applyNumberFormat="1" applyFont="1" applyFill="1" applyBorder="1"/>
    <xf numFmtId="165" fontId="5" fillId="0" borderId="0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3" fillId="0" borderId="0" xfId="0" applyNumberFormat="1" applyFont="1" applyFill="1"/>
    <xf numFmtId="43" fontId="3" fillId="0" borderId="0" xfId="0" applyNumberFormat="1" applyFont="1" applyFill="1"/>
    <xf numFmtId="43" fontId="3" fillId="0" borderId="0" xfId="0" applyNumberFormat="1" applyFont="1" applyFill="1" applyBorder="1"/>
    <xf numFmtId="9" fontId="3" fillId="0" borderId="5" xfId="2" applyNumberFormat="1" applyFont="1" applyFill="1" applyBorder="1" applyAlignment="1">
      <alignment shrinkToFit="1"/>
    </xf>
    <xf numFmtId="165" fontId="3" fillId="0" borderId="0" xfId="0" applyNumberFormat="1" applyFont="1" applyBorder="1"/>
    <xf numFmtId="167" fontId="5" fillId="0" borderId="0" xfId="0" applyNumberFormat="1" applyFont="1" applyFill="1" applyBorder="1"/>
    <xf numFmtId="166" fontId="6" fillId="0" borderId="0" xfId="0" applyNumberFormat="1" applyFont="1" applyFill="1" applyBorder="1"/>
    <xf numFmtId="166" fontId="3" fillId="0" borderId="5" xfId="3" applyNumberFormat="1" applyFont="1" applyFill="1" applyBorder="1"/>
    <xf numFmtId="166" fontId="4" fillId="4" borderId="11" xfId="3" applyNumberFormat="1" applyFont="1" applyFill="1" applyBorder="1"/>
    <xf numFmtId="166" fontId="4" fillId="4" borderId="12" xfId="3" applyNumberFormat="1" applyFont="1" applyFill="1" applyBorder="1"/>
    <xf numFmtId="166" fontId="3" fillId="0" borderId="0" xfId="3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6" borderId="15" xfId="4"/>
    <xf numFmtId="165" fontId="7" fillId="6" borderId="15" xfId="4" applyNumberFormat="1" applyAlignment="1">
      <alignment horizontal="right"/>
    </xf>
    <xf numFmtId="165" fontId="7" fillId="6" borderId="15" xfId="4" applyNumberFormat="1"/>
    <xf numFmtId="9" fontId="7" fillId="6" borderId="15" xfId="4" applyNumberFormat="1"/>
    <xf numFmtId="166" fontId="7" fillId="6" borderId="15" xfId="4" applyNumberFormat="1"/>
    <xf numFmtId="0" fontId="3" fillId="0" borderId="14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65" fontId="3" fillId="7" borderId="4" xfId="0" applyNumberFormat="1" applyFont="1" applyFill="1" applyBorder="1" applyAlignment="1">
      <alignment shrinkToFit="1"/>
    </xf>
    <xf numFmtId="0" fontId="3" fillId="7" borderId="5" xfId="0" applyFont="1" applyFill="1" applyBorder="1" applyAlignment="1">
      <alignment shrinkToFit="1"/>
    </xf>
    <xf numFmtId="0" fontId="3" fillId="7" borderId="4" xfId="0" applyFont="1" applyFill="1" applyBorder="1" applyAlignment="1">
      <alignment shrinkToFit="1"/>
    </xf>
    <xf numFmtId="43" fontId="4" fillId="4" borderId="16" xfId="1" applyFont="1" applyFill="1" applyBorder="1"/>
    <xf numFmtId="9" fontId="8" fillId="8" borderId="4" xfId="2" applyNumberFormat="1" applyFont="1" applyFill="1" applyBorder="1" applyAlignment="1">
      <alignment shrinkToFit="1"/>
    </xf>
    <xf numFmtId="9" fontId="3" fillId="9" borderId="5" xfId="2" applyNumberFormat="1" applyFont="1" applyFill="1" applyBorder="1" applyAlignment="1">
      <alignment shrinkToFit="1"/>
    </xf>
    <xf numFmtId="1" fontId="3" fillId="3" borderId="4" xfId="0" applyNumberFormat="1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4"/>
  <sheetViews>
    <sheetView tabSelected="1" view="pageBreakPreview" zoomScaleNormal="100" zoomScaleSheetLayoutView="100" workbookViewId="0">
      <pane ySplit="9" topLeftCell="A10" activePane="bottomLeft" state="frozen"/>
      <selection pane="bottomLeft" activeCell="A83" sqref="A83"/>
    </sheetView>
  </sheetViews>
  <sheetFormatPr defaultRowHeight="14.25" x14ac:dyDescent="0.2"/>
  <cols>
    <col min="1" max="1" width="76.7109375" style="5" customWidth="1"/>
    <col min="2" max="4" width="12.7109375" style="5" hidden="1" customWidth="1"/>
    <col min="5" max="5" width="14" style="5" hidden="1" customWidth="1"/>
    <col min="6" max="9" width="12.7109375" style="5" hidden="1" customWidth="1"/>
    <col min="10" max="10" width="20.7109375" style="6" customWidth="1"/>
    <col min="11" max="12" width="20.7109375" style="7" customWidth="1"/>
    <col min="13" max="13" width="9.140625" style="3"/>
    <col min="14" max="14" width="10.42578125" style="3" bestFit="1" customWidth="1"/>
    <col min="15" max="16384" width="9.140625" style="3"/>
  </cols>
  <sheetData>
    <row r="1" spans="1:14" ht="18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"/>
    </row>
    <row r="2" spans="1:14" ht="18" x14ac:dyDescent="0.2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spans="1:14" ht="18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</row>
    <row r="4" spans="1:14" ht="15" x14ac:dyDescent="0.25">
      <c r="A4" s="4"/>
      <c r="B4" s="4"/>
      <c r="C4" s="4"/>
      <c r="D4" s="4"/>
      <c r="E4" s="4"/>
      <c r="F4" s="4"/>
      <c r="G4" s="4"/>
      <c r="H4" s="4"/>
      <c r="I4" s="4"/>
      <c r="J4" s="1"/>
      <c r="K4" s="2"/>
      <c r="L4" s="2"/>
    </row>
    <row r="5" spans="1:14" ht="15" x14ac:dyDescent="0.25">
      <c r="A5" s="4"/>
      <c r="B5" s="4"/>
      <c r="C5" s="4"/>
      <c r="D5" s="4"/>
      <c r="E5" s="4"/>
      <c r="F5" s="4"/>
      <c r="G5" s="4"/>
      <c r="H5" s="4"/>
      <c r="I5" s="4"/>
      <c r="J5" s="1"/>
      <c r="K5" s="2"/>
      <c r="L5" s="2"/>
    </row>
    <row r="6" spans="1:14" ht="15" thickBot="1" x14ac:dyDescent="0.25"/>
    <row r="7" spans="1:14" s="12" customFormat="1" ht="15.75" customHeight="1" x14ac:dyDescent="0.25">
      <c r="A7" s="8"/>
      <c r="B7" s="9" t="s">
        <v>68</v>
      </c>
      <c r="C7" s="66" t="s">
        <v>73</v>
      </c>
      <c r="D7" s="8" t="str">
        <f>B7</f>
        <v>FY 2016</v>
      </c>
      <c r="E7" s="45" t="str">
        <f>B7</f>
        <v>FY 2016</v>
      </c>
      <c r="F7" s="9" t="s">
        <v>71</v>
      </c>
      <c r="G7" s="8" t="str">
        <f>F7</f>
        <v>FY 2017</v>
      </c>
      <c r="H7" s="9" t="str">
        <f>F7</f>
        <v>FY 2017</v>
      </c>
      <c r="I7" s="45" t="str">
        <f>F7</f>
        <v>FY 2017</v>
      </c>
      <c r="J7" s="10" t="s">
        <v>2</v>
      </c>
      <c r="K7" s="11" t="s">
        <v>3</v>
      </c>
      <c r="L7" s="59"/>
    </row>
    <row r="8" spans="1:14" s="12" customFormat="1" ht="15.75" customHeight="1" x14ac:dyDescent="0.25">
      <c r="A8" s="13"/>
      <c r="B8" s="14" t="s">
        <v>4</v>
      </c>
      <c r="C8" s="67" t="s">
        <v>4</v>
      </c>
      <c r="D8" s="13" t="s">
        <v>5</v>
      </c>
      <c r="E8" s="46" t="s">
        <v>6</v>
      </c>
      <c r="F8" s="14" t="s">
        <v>7</v>
      </c>
      <c r="G8" s="13" t="s">
        <v>8</v>
      </c>
      <c r="H8" s="14" t="s">
        <v>7</v>
      </c>
      <c r="I8" s="46" t="s">
        <v>8</v>
      </c>
      <c r="J8" s="15" t="s">
        <v>9</v>
      </c>
      <c r="K8" s="16" t="s">
        <v>9</v>
      </c>
      <c r="L8" s="59"/>
    </row>
    <row r="9" spans="1:14" s="12" customFormat="1" ht="15.75" thickBot="1" x14ac:dyDescent="0.3">
      <c r="A9" s="17" t="s">
        <v>10</v>
      </c>
      <c r="B9" s="18" t="s">
        <v>11</v>
      </c>
      <c r="C9" s="68" t="s">
        <v>11</v>
      </c>
      <c r="D9" s="17" t="s">
        <v>12</v>
      </c>
      <c r="E9" s="47" t="s">
        <v>13</v>
      </c>
      <c r="F9" s="18" t="s">
        <v>14</v>
      </c>
      <c r="G9" s="17" t="s">
        <v>14</v>
      </c>
      <c r="H9" s="18" t="s">
        <v>15</v>
      </c>
      <c r="I9" s="47" t="s">
        <v>15</v>
      </c>
      <c r="J9" s="19" t="s">
        <v>16</v>
      </c>
      <c r="K9" s="20" t="s">
        <v>16</v>
      </c>
      <c r="L9" s="59"/>
    </row>
    <row r="10" spans="1:14" s="7" customFormat="1" ht="15" x14ac:dyDescent="0.25">
      <c r="A10" s="6" t="s">
        <v>17</v>
      </c>
      <c r="B10" s="22">
        <f>53+1</f>
        <v>54</v>
      </c>
      <c r="C10" s="69">
        <f>D10*0.05</f>
        <v>30.085500000000003</v>
      </c>
      <c r="D10" s="23">
        <f>531.71+50+20</f>
        <v>601.71</v>
      </c>
      <c r="E10" s="73">
        <f>B10/D10</f>
        <v>8.9744228947499616E-2</v>
      </c>
      <c r="F10" s="24">
        <v>2598</v>
      </c>
      <c r="G10" s="25">
        <v>5373</v>
      </c>
      <c r="H10" s="24">
        <f>F10*0.1</f>
        <v>259.8</v>
      </c>
      <c r="I10" s="25">
        <f>G10*0.1</f>
        <v>537.30000000000007</v>
      </c>
      <c r="J10" s="55"/>
      <c r="K10" s="55">
        <f>SUM(H10:I10)</f>
        <v>797.10000000000014</v>
      </c>
      <c r="L10" s="58"/>
      <c r="N10" s="49"/>
    </row>
    <row r="11" spans="1:14" s="7" customFormat="1" x14ac:dyDescent="0.2">
      <c r="A11" s="76" t="s">
        <v>64</v>
      </c>
      <c r="B11" s="26"/>
      <c r="C11" s="70"/>
      <c r="D11" s="27"/>
      <c r="E11" s="28"/>
      <c r="F11" s="29">
        <v>0</v>
      </c>
      <c r="G11" s="30">
        <v>0</v>
      </c>
      <c r="H11" s="29">
        <v>0</v>
      </c>
      <c r="I11" s="30"/>
      <c r="J11" s="55"/>
      <c r="K11" s="55"/>
      <c r="L11" s="58"/>
    </row>
    <row r="12" spans="1:14" s="7" customFormat="1" x14ac:dyDescent="0.2">
      <c r="A12" s="21" t="s">
        <v>59</v>
      </c>
      <c r="B12" s="22"/>
      <c r="C12" s="71"/>
      <c r="D12" s="23"/>
      <c r="E12" s="28"/>
      <c r="F12" s="24">
        <v>0</v>
      </c>
      <c r="G12" s="25">
        <v>0</v>
      </c>
      <c r="H12" s="24">
        <v>0</v>
      </c>
      <c r="I12" s="25"/>
      <c r="J12" s="55"/>
      <c r="K12" s="55"/>
      <c r="L12" s="58"/>
    </row>
    <row r="13" spans="1:14" s="7" customFormat="1" x14ac:dyDescent="0.2">
      <c r="A13" s="6" t="s">
        <v>18</v>
      </c>
      <c r="B13" s="22">
        <v>9</v>
      </c>
      <c r="C13" s="69">
        <f t="shared" ref="C13:C16" si="0">D13*0.05</f>
        <v>12.222000000000001</v>
      </c>
      <c r="D13" s="23">
        <v>244.44</v>
      </c>
      <c r="E13" s="74">
        <f>B13/D13</f>
        <v>3.6818851251840944E-2</v>
      </c>
      <c r="F13" s="24">
        <v>4231</v>
      </c>
      <c r="G13" s="25">
        <v>900</v>
      </c>
      <c r="H13" s="24">
        <f>F13*0.1</f>
        <v>423.1</v>
      </c>
      <c r="I13" s="25">
        <f>G13*0.1</f>
        <v>90</v>
      </c>
      <c r="J13" s="55">
        <f t="shared" ref="J13" si="1">SUM(H13:I13)</f>
        <v>513.1</v>
      </c>
      <c r="K13" s="55"/>
      <c r="L13" s="58"/>
    </row>
    <row r="14" spans="1:14" s="7" customFormat="1" ht="15" x14ac:dyDescent="0.25">
      <c r="A14" s="6" t="s">
        <v>19</v>
      </c>
      <c r="B14" s="22">
        <v>10</v>
      </c>
      <c r="C14" s="69">
        <f t="shared" si="0"/>
        <v>6.3045000000000009</v>
      </c>
      <c r="D14" s="23">
        <v>126.09</v>
      </c>
      <c r="E14" s="73">
        <f t="shared" ref="E14:E69" si="2">B14/D14</f>
        <v>7.930843048616068E-2</v>
      </c>
      <c r="F14" s="24">
        <v>11249</v>
      </c>
      <c r="G14" s="25">
        <v>6352</v>
      </c>
      <c r="H14" s="24">
        <f t="shared" ref="H14:H69" si="3">F14*0.1</f>
        <v>1124.9000000000001</v>
      </c>
      <c r="I14" s="25">
        <f t="shared" ref="I14:I69" si="4">G14*0.1</f>
        <v>635.20000000000005</v>
      </c>
      <c r="J14" s="55"/>
      <c r="K14" s="55">
        <f t="shared" ref="K14:K27" si="5">SUM(H14:I14)</f>
        <v>1760.1000000000001</v>
      </c>
      <c r="L14" s="58"/>
    </row>
    <row r="15" spans="1:14" s="7" customFormat="1" x14ac:dyDescent="0.2">
      <c r="A15" s="6" t="s">
        <v>20</v>
      </c>
      <c r="B15" s="75">
        <v>3</v>
      </c>
      <c r="C15" s="69">
        <f t="shared" si="0"/>
        <v>4.2220000000000004</v>
      </c>
      <c r="D15" s="23">
        <v>84.44</v>
      </c>
      <c r="E15" s="74">
        <f t="shared" si="2"/>
        <v>3.5528185693983895E-2</v>
      </c>
      <c r="F15" s="24">
        <v>390</v>
      </c>
      <c r="G15" s="25">
        <v>0</v>
      </c>
      <c r="H15" s="24">
        <f t="shared" si="3"/>
        <v>39</v>
      </c>
      <c r="I15" s="25">
        <f t="shared" si="4"/>
        <v>0</v>
      </c>
      <c r="J15" s="55">
        <f t="shared" ref="J15:J17" si="6">SUM(H15:I15)</f>
        <v>39</v>
      </c>
      <c r="K15" s="55"/>
      <c r="L15" s="58"/>
    </row>
    <row r="16" spans="1:14" s="7" customFormat="1" x14ac:dyDescent="0.2">
      <c r="A16" s="6" t="s">
        <v>21</v>
      </c>
      <c r="B16" s="22">
        <v>4</v>
      </c>
      <c r="C16" s="69">
        <f t="shared" si="0"/>
        <v>10.660500000000001</v>
      </c>
      <c r="D16" s="23">
        <f>201.21+12</f>
        <v>213.21</v>
      </c>
      <c r="E16" s="74">
        <f t="shared" si="2"/>
        <v>1.8760846114159749E-2</v>
      </c>
      <c r="F16" s="24">
        <v>719</v>
      </c>
      <c r="G16" s="25">
        <v>80</v>
      </c>
      <c r="H16" s="24">
        <f t="shared" si="3"/>
        <v>71.900000000000006</v>
      </c>
      <c r="I16" s="25">
        <f t="shared" si="4"/>
        <v>8</v>
      </c>
      <c r="J16" s="55">
        <f t="shared" si="6"/>
        <v>79.900000000000006</v>
      </c>
      <c r="K16" s="55"/>
      <c r="L16" s="58"/>
    </row>
    <row r="17" spans="1:14" s="7" customFormat="1" hidden="1" x14ac:dyDescent="0.2">
      <c r="A17" s="21" t="s">
        <v>69</v>
      </c>
      <c r="B17" s="22">
        <v>1</v>
      </c>
      <c r="C17" s="71"/>
      <c r="D17" s="23"/>
      <c r="E17" s="51"/>
      <c r="F17" s="24">
        <v>325</v>
      </c>
      <c r="G17" s="25">
        <v>298</v>
      </c>
      <c r="H17" s="24">
        <f t="shared" si="3"/>
        <v>32.5</v>
      </c>
      <c r="I17" s="25">
        <f t="shared" si="4"/>
        <v>29.8</v>
      </c>
      <c r="J17" s="55">
        <f t="shared" si="6"/>
        <v>62.3</v>
      </c>
      <c r="K17" s="55"/>
      <c r="L17" s="58"/>
    </row>
    <row r="18" spans="1:14" s="7" customFormat="1" x14ac:dyDescent="0.2">
      <c r="A18" s="21" t="s">
        <v>22</v>
      </c>
      <c r="B18" s="22"/>
      <c r="C18" s="69">
        <f t="shared" ref="C18:C19" si="7">D18*0.05</f>
        <v>0.35000000000000003</v>
      </c>
      <c r="D18" s="23">
        <v>7</v>
      </c>
      <c r="E18" s="51">
        <f t="shared" si="2"/>
        <v>0</v>
      </c>
      <c r="F18" s="24">
        <v>0</v>
      </c>
      <c r="G18" s="25">
        <v>0</v>
      </c>
      <c r="H18" s="24">
        <f t="shared" si="3"/>
        <v>0</v>
      </c>
      <c r="I18" s="25">
        <f t="shared" si="4"/>
        <v>0</v>
      </c>
      <c r="J18" s="55">
        <v>0</v>
      </c>
      <c r="K18" s="55"/>
      <c r="L18" s="58"/>
    </row>
    <row r="19" spans="1:14" s="7" customFormat="1" ht="15" x14ac:dyDescent="0.25">
      <c r="A19" s="6" t="s">
        <v>23</v>
      </c>
      <c r="B19" s="22">
        <v>85</v>
      </c>
      <c r="C19" s="69">
        <f t="shared" si="7"/>
        <v>67.752499999999998</v>
      </c>
      <c r="D19" s="23">
        <v>1355.05</v>
      </c>
      <c r="E19" s="73">
        <f t="shared" si="2"/>
        <v>6.2728312608390832E-2</v>
      </c>
      <c r="F19" s="24">
        <v>11520</v>
      </c>
      <c r="G19" s="25">
        <v>4665</v>
      </c>
      <c r="H19" s="24">
        <f t="shared" si="3"/>
        <v>1152</v>
      </c>
      <c r="I19" s="25">
        <f t="shared" si="4"/>
        <v>466.5</v>
      </c>
      <c r="J19" s="55"/>
      <c r="K19" s="55">
        <v>6991</v>
      </c>
      <c r="L19" s="58"/>
      <c r="N19" s="31"/>
    </row>
    <row r="20" spans="1:14" s="7" customFormat="1" hidden="1" x14ac:dyDescent="0.2">
      <c r="A20" s="21" t="s">
        <v>74</v>
      </c>
      <c r="B20" s="22"/>
      <c r="C20" s="71"/>
      <c r="D20" s="23"/>
      <c r="E20" s="51"/>
      <c r="F20" s="24">
        <v>0</v>
      </c>
      <c r="G20" s="25">
        <v>0</v>
      </c>
      <c r="H20" s="24">
        <f t="shared" si="3"/>
        <v>0</v>
      </c>
      <c r="I20" s="25">
        <f t="shared" si="4"/>
        <v>0</v>
      </c>
      <c r="J20" s="55"/>
      <c r="K20" s="55">
        <f t="shared" si="5"/>
        <v>0</v>
      </c>
      <c r="L20" s="58"/>
    </row>
    <row r="21" spans="1:14" hidden="1" x14ac:dyDescent="0.2">
      <c r="A21" s="21" t="s">
        <v>75</v>
      </c>
      <c r="B21" s="22"/>
      <c r="C21" s="71"/>
      <c r="D21" s="23"/>
      <c r="E21" s="51"/>
      <c r="F21" s="24">
        <v>87</v>
      </c>
      <c r="G21" s="25">
        <v>559</v>
      </c>
      <c r="H21" s="24">
        <f t="shared" si="3"/>
        <v>8.7000000000000011</v>
      </c>
      <c r="I21" s="25">
        <f t="shared" si="4"/>
        <v>55.900000000000006</v>
      </c>
      <c r="J21" s="55"/>
      <c r="K21" s="55">
        <v>0</v>
      </c>
      <c r="L21" s="58"/>
    </row>
    <row r="22" spans="1:14" hidden="1" x14ac:dyDescent="0.2">
      <c r="A22" s="21" t="s">
        <v>76</v>
      </c>
      <c r="B22" s="22"/>
      <c r="C22" s="71"/>
      <c r="D22" s="23"/>
      <c r="E22" s="51"/>
      <c r="F22" s="24">
        <v>289</v>
      </c>
      <c r="G22" s="25">
        <v>1348</v>
      </c>
      <c r="H22" s="24">
        <f t="shared" si="3"/>
        <v>28.900000000000002</v>
      </c>
      <c r="I22" s="25">
        <f t="shared" si="4"/>
        <v>134.80000000000001</v>
      </c>
      <c r="J22" s="55"/>
      <c r="K22" s="55">
        <v>0</v>
      </c>
      <c r="L22" s="58"/>
    </row>
    <row r="23" spans="1:14" hidden="1" x14ac:dyDescent="0.2">
      <c r="A23" s="21" t="s">
        <v>77</v>
      </c>
      <c r="B23" s="22"/>
      <c r="C23" s="71"/>
      <c r="D23" s="23"/>
      <c r="E23" s="51"/>
      <c r="F23" s="24">
        <v>1695</v>
      </c>
      <c r="G23" s="25">
        <v>17946</v>
      </c>
      <c r="H23" s="24">
        <f t="shared" si="3"/>
        <v>169.5</v>
      </c>
      <c r="I23" s="25">
        <f t="shared" si="4"/>
        <v>1794.6000000000001</v>
      </c>
      <c r="J23" s="55"/>
      <c r="K23" s="55">
        <v>0</v>
      </c>
      <c r="L23" s="58"/>
    </row>
    <row r="24" spans="1:14" hidden="1" x14ac:dyDescent="0.2">
      <c r="A24" s="21" t="s">
        <v>78</v>
      </c>
      <c r="B24" s="22"/>
      <c r="C24" s="71"/>
      <c r="D24" s="23"/>
      <c r="E24" s="51"/>
      <c r="F24" s="24">
        <v>238</v>
      </c>
      <c r="G24" s="25">
        <v>414</v>
      </c>
      <c r="H24" s="24">
        <f t="shared" si="3"/>
        <v>23.8</v>
      </c>
      <c r="I24" s="25">
        <f t="shared" si="4"/>
        <v>41.400000000000006</v>
      </c>
      <c r="J24" s="55"/>
      <c r="K24" s="55">
        <v>0</v>
      </c>
      <c r="L24" s="58"/>
    </row>
    <row r="25" spans="1:14" hidden="1" x14ac:dyDescent="0.2">
      <c r="A25" s="21" t="s">
        <v>79</v>
      </c>
      <c r="B25" s="22"/>
      <c r="C25" s="71"/>
      <c r="D25" s="23"/>
      <c r="E25" s="51"/>
      <c r="F25" s="24">
        <v>8814</v>
      </c>
      <c r="G25" s="25">
        <v>22096</v>
      </c>
      <c r="H25" s="24">
        <f t="shared" si="3"/>
        <v>881.40000000000009</v>
      </c>
      <c r="I25" s="25">
        <f t="shared" si="4"/>
        <v>2209.6</v>
      </c>
      <c r="J25" s="55"/>
      <c r="K25" s="55">
        <v>0</v>
      </c>
      <c r="L25" s="58"/>
    </row>
    <row r="26" spans="1:14" hidden="1" x14ac:dyDescent="0.2">
      <c r="A26" s="21" t="s">
        <v>80</v>
      </c>
      <c r="B26" s="22"/>
      <c r="C26" s="71"/>
      <c r="D26" s="23"/>
      <c r="E26" s="51"/>
      <c r="F26" s="24">
        <v>46</v>
      </c>
      <c r="G26" s="25">
        <v>188</v>
      </c>
      <c r="H26" s="24">
        <f t="shared" si="3"/>
        <v>4.6000000000000005</v>
      </c>
      <c r="I26" s="25">
        <f t="shared" si="4"/>
        <v>18.8</v>
      </c>
      <c r="J26" s="55"/>
      <c r="K26" s="55">
        <v>0</v>
      </c>
      <c r="L26" s="58"/>
    </row>
    <row r="27" spans="1:14" ht="15" x14ac:dyDescent="0.25">
      <c r="A27" s="6" t="s">
        <v>24</v>
      </c>
      <c r="B27" s="22">
        <v>48</v>
      </c>
      <c r="C27" s="69">
        <f t="shared" ref="C27:C29" si="8">D27*0.05</f>
        <v>22.785499999999999</v>
      </c>
      <c r="D27" s="23">
        <v>455.71</v>
      </c>
      <c r="E27" s="73">
        <f t="shared" si="2"/>
        <v>0.10533014417063484</v>
      </c>
      <c r="F27" s="24">
        <v>11120</v>
      </c>
      <c r="G27" s="25">
        <v>10986</v>
      </c>
      <c r="H27" s="24">
        <f t="shared" si="3"/>
        <v>1112</v>
      </c>
      <c r="I27" s="25">
        <f t="shared" si="4"/>
        <v>1098.6000000000001</v>
      </c>
      <c r="J27" s="55"/>
      <c r="K27" s="55">
        <f t="shared" si="5"/>
        <v>2210.6000000000004</v>
      </c>
      <c r="L27" s="58"/>
    </row>
    <row r="28" spans="1:14" ht="15" x14ac:dyDescent="0.25">
      <c r="A28" s="6" t="s">
        <v>25</v>
      </c>
      <c r="B28" s="22">
        <v>50</v>
      </c>
      <c r="C28" s="69">
        <f t="shared" si="8"/>
        <v>39.479500000000002</v>
      </c>
      <c r="D28" s="23">
        <v>789.59</v>
      </c>
      <c r="E28" s="73">
        <f t="shared" si="2"/>
        <v>6.3324003596803402E-2</v>
      </c>
      <c r="F28" s="24">
        <v>24107</v>
      </c>
      <c r="G28" s="25">
        <v>26024</v>
      </c>
      <c r="H28" s="24">
        <f t="shared" si="3"/>
        <v>2410.7000000000003</v>
      </c>
      <c r="I28" s="25">
        <f t="shared" si="4"/>
        <v>2602.4</v>
      </c>
      <c r="J28" s="55"/>
      <c r="K28" s="55">
        <f>SUM(H28:I28)</f>
        <v>5013.1000000000004</v>
      </c>
      <c r="L28" s="58"/>
    </row>
    <row r="29" spans="1:14" ht="15" x14ac:dyDescent="0.25">
      <c r="A29" s="6" t="s">
        <v>26</v>
      </c>
      <c r="B29" s="22">
        <v>57</v>
      </c>
      <c r="C29" s="69">
        <f t="shared" si="8"/>
        <v>42.586500000000001</v>
      </c>
      <c r="D29" s="23">
        <f>832.73+19</f>
        <v>851.73</v>
      </c>
      <c r="E29" s="73">
        <f t="shared" si="2"/>
        <v>6.69226163220739E-2</v>
      </c>
      <c r="F29" s="24">
        <v>162715</v>
      </c>
      <c r="G29" s="25">
        <v>53336</v>
      </c>
      <c r="H29" s="24">
        <f t="shared" si="3"/>
        <v>16271.5</v>
      </c>
      <c r="I29" s="25">
        <f t="shared" si="4"/>
        <v>5333.6</v>
      </c>
      <c r="J29" s="55"/>
      <c r="K29" s="55">
        <v>21639</v>
      </c>
      <c r="L29" s="58"/>
    </row>
    <row r="30" spans="1:14" hidden="1" x14ac:dyDescent="0.2">
      <c r="A30" s="21" t="s">
        <v>65</v>
      </c>
      <c r="B30" s="22"/>
      <c r="C30" s="71"/>
      <c r="D30" s="23"/>
      <c r="E30" s="51"/>
      <c r="F30" s="24">
        <v>230</v>
      </c>
      <c r="G30" s="25">
        <v>112</v>
      </c>
      <c r="H30" s="24">
        <f t="shared" si="3"/>
        <v>23</v>
      </c>
      <c r="I30" s="25">
        <f t="shared" si="4"/>
        <v>11.200000000000001</v>
      </c>
      <c r="J30" s="55"/>
      <c r="K30" s="55">
        <v>0</v>
      </c>
      <c r="L30" s="58"/>
    </row>
    <row r="31" spans="1:14" ht="15" x14ac:dyDescent="0.25">
      <c r="A31" s="6" t="s">
        <v>27</v>
      </c>
      <c r="B31" s="22">
        <v>253</v>
      </c>
      <c r="C31" s="69">
        <f t="shared" ref="C31:C46" si="9">D31*0.05</f>
        <v>44.02</v>
      </c>
      <c r="D31" s="23">
        <v>880.4</v>
      </c>
      <c r="E31" s="73">
        <f t="shared" si="2"/>
        <v>0.2873693775556565</v>
      </c>
      <c r="F31" s="24">
        <v>23310</v>
      </c>
      <c r="G31" s="25">
        <v>15171</v>
      </c>
      <c r="H31" s="24">
        <f t="shared" si="3"/>
        <v>2331</v>
      </c>
      <c r="I31" s="25">
        <f t="shared" si="4"/>
        <v>1517.1000000000001</v>
      </c>
      <c r="J31" s="55"/>
      <c r="K31" s="55">
        <f>SUM(H31:I31)</f>
        <v>3848.1000000000004</v>
      </c>
      <c r="L31" s="58"/>
    </row>
    <row r="32" spans="1:14" x14ac:dyDescent="0.2">
      <c r="A32" s="6" t="s">
        <v>28</v>
      </c>
      <c r="B32" s="22">
        <v>1</v>
      </c>
      <c r="C32" s="69">
        <f t="shared" si="9"/>
        <v>6.8060000000000009</v>
      </c>
      <c r="D32" s="23">
        <v>136.12</v>
      </c>
      <c r="E32" s="74">
        <f t="shared" si="2"/>
        <v>7.3464590067587416E-3</v>
      </c>
      <c r="F32" s="24">
        <v>3037</v>
      </c>
      <c r="G32" s="25">
        <v>8516</v>
      </c>
      <c r="H32" s="24">
        <f t="shared" si="3"/>
        <v>303.7</v>
      </c>
      <c r="I32" s="25">
        <f t="shared" si="4"/>
        <v>851.6</v>
      </c>
      <c r="J32" s="55">
        <f>SUM(H32:I32)</f>
        <v>1155.3</v>
      </c>
      <c r="K32" s="55"/>
      <c r="L32" s="58"/>
    </row>
    <row r="33" spans="1:14" x14ac:dyDescent="0.2">
      <c r="A33" s="6" t="s">
        <v>29</v>
      </c>
      <c r="B33" s="22">
        <v>3</v>
      </c>
      <c r="C33" s="69">
        <f t="shared" si="9"/>
        <v>12.159000000000001</v>
      </c>
      <c r="D33" s="23">
        <v>243.18</v>
      </c>
      <c r="E33" s="74">
        <f t="shared" si="2"/>
        <v>1.2336540833950161E-2</v>
      </c>
      <c r="F33" s="24">
        <v>16371</v>
      </c>
      <c r="G33" s="25">
        <v>862</v>
      </c>
      <c r="H33" s="24">
        <f t="shared" si="3"/>
        <v>1637.1000000000001</v>
      </c>
      <c r="I33" s="25">
        <f t="shared" si="4"/>
        <v>86.2</v>
      </c>
      <c r="J33" s="55">
        <f>SUM(H33:I33)</f>
        <v>1723.3000000000002</v>
      </c>
      <c r="K33" s="55"/>
      <c r="L33" s="58"/>
    </row>
    <row r="34" spans="1:14" ht="15" x14ac:dyDescent="0.25">
      <c r="A34" s="6" t="s">
        <v>30</v>
      </c>
      <c r="B34" s="22">
        <v>52</v>
      </c>
      <c r="C34" s="69">
        <f t="shared" si="9"/>
        <v>28.347000000000005</v>
      </c>
      <c r="D34" s="23">
        <v>566.94000000000005</v>
      </c>
      <c r="E34" s="73">
        <f t="shared" si="2"/>
        <v>9.1720464246657488E-2</v>
      </c>
      <c r="F34" s="24">
        <v>83150</v>
      </c>
      <c r="G34" s="25">
        <v>39996</v>
      </c>
      <c r="H34" s="24">
        <f t="shared" si="3"/>
        <v>8315</v>
      </c>
      <c r="I34" s="25">
        <f t="shared" si="4"/>
        <v>3999.6000000000004</v>
      </c>
      <c r="J34" s="55"/>
      <c r="K34" s="55">
        <f>SUM(H34:I34)</f>
        <v>12314.6</v>
      </c>
      <c r="L34" s="58"/>
    </row>
    <row r="35" spans="1:14" ht="15" x14ac:dyDescent="0.25">
      <c r="A35" s="6" t="s">
        <v>31</v>
      </c>
      <c r="B35" s="22">
        <v>143</v>
      </c>
      <c r="C35" s="69">
        <f t="shared" si="9"/>
        <v>33.877499999999998</v>
      </c>
      <c r="D35" s="23">
        <v>677.55</v>
      </c>
      <c r="E35" s="73">
        <f t="shared" si="2"/>
        <v>0.21105453472068483</v>
      </c>
      <c r="F35" s="24">
        <v>21226</v>
      </c>
      <c r="G35" s="25">
        <v>9710</v>
      </c>
      <c r="H35" s="24">
        <f t="shared" si="3"/>
        <v>2122.6</v>
      </c>
      <c r="I35" s="25">
        <f t="shared" si="4"/>
        <v>971</v>
      </c>
      <c r="J35" s="55"/>
      <c r="K35" s="55">
        <f>SUM(H35:I35)</f>
        <v>3093.6</v>
      </c>
      <c r="L35" s="58"/>
    </row>
    <row r="36" spans="1:14" s="7" customFormat="1" ht="15" x14ac:dyDescent="0.25">
      <c r="A36" s="6" t="s">
        <v>32</v>
      </c>
      <c r="B36" s="22">
        <v>474</v>
      </c>
      <c r="C36" s="69">
        <f t="shared" si="9"/>
        <v>109.79600000000001</v>
      </c>
      <c r="D36" s="23">
        <v>2195.92</v>
      </c>
      <c r="E36" s="73">
        <f t="shared" si="2"/>
        <v>0.21585485810047725</v>
      </c>
      <c r="F36" s="24">
        <v>3000</v>
      </c>
      <c r="G36" s="25">
        <v>455</v>
      </c>
      <c r="H36" s="24">
        <f t="shared" si="3"/>
        <v>300</v>
      </c>
      <c r="I36" s="25">
        <f t="shared" si="4"/>
        <v>45.5</v>
      </c>
      <c r="J36" s="55"/>
      <c r="K36" s="55">
        <f>SUM(H36:I36)</f>
        <v>345.5</v>
      </c>
      <c r="L36" s="58"/>
    </row>
    <row r="37" spans="1:14" s="7" customFormat="1" hidden="1" x14ac:dyDescent="0.2">
      <c r="A37" s="21" t="s">
        <v>81</v>
      </c>
      <c r="B37" s="22"/>
      <c r="C37" s="69">
        <f t="shared" si="9"/>
        <v>0</v>
      </c>
      <c r="D37" s="23"/>
      <c r="E37" s="51"/>
      <c r="F37" s="24">
        <v>0</v>
      </c>
      <c r="G37" s="25">
        <v>119528</v>
      </c>
      <c r="H37" s="24">
        <f t="shared" si="3"/>
        <v>0</v>
      </c>
      <c r="I37" s="25">
        <f t="shared" si="4"/>
        <v>11952.800000000001</v>
      </c>
      <c r="J37" s="55"/>
      <c r="K37" s="55">
        <f t="shared" ref="K37:K38" si="10">SUM(H37:I37)</f>
        <v>11952.800000000001</v>
      </c>
      <c r="L37" s="58"/>
    </row>
    <row r="38" spans="1:14" s="7" customFormat="1" hidden="1" x14ac:dyDescent="0.2">
      <c r="A38" s="21" t="s">
        <v>82</v>
      </c>
      <c r="B38" s="22"/>
      <c r="C38" s="69">
        <f t="shared" si="9"/>
        <v>0</v>
      </c>
      <c r="D38" s="23"/>
      <c r="E38" s="51"/>
      <c r="F38" s="24">
        <v>0</v>
      </c>
      <c r="G38" s="25">
        <v>269522</v>
      </c>
      <c r="H38" s="24">
        <f t="shared" si="3"/>
        <v>0</v>
      </c>
      <c r="I38" s="25">
        <f t="shared" si="4"/>
        <v>26952.2</v>
      </c>
      <c r="J38" s="55"/>
      <c r="K38" s="55">
        <f t="shared" si="10"/>
        <v>26952.2</v>
      </c>
      <c r="L38" s="58"/>
      <c r="N38" s="48"/>
    </row>
    <row r="39" spans="1:14" s="7" customFormat="1" x14ac:dyDescent="0.2">
      <c r="A39" s="21" t="s">
        <v>33</v>
      </c>
      <c r="B39" s="22"/>
      <c r="C39" s="69">
        <f t="shared" si="9"/>
        <v>2.9535</v>
      </c>
      <c r="D39" s="23">
        <v>59.07</v>
      </c>
      <c r="E39" s="28">
        <f t="shared" si="2"/>
        <v>0</v>
      </c>
      <c r="F39" s="24">
        <v>1500</v>
      </c>
      <c r="G39" s="25">
        <v>0</v>
      </c>
      <c r="H39" s="24">
        <f t="shared" si="3"/>
        <v>150</v>
      </c>
      <c r="I39" s="25">
        <f t="shared" si="4"/>
        <v>0</v>
      </c>
      <c r="J39" s="55">
        <f>SUM(H39:I39)</f>
        <v>150</v>
      </c>
      <c r="K39" s="55"/>
      <c r="L39" s="58"/>
    </row>
    <row r="40" spans="1:14" s="7" customFormat="1" x14ac:dyDescent="0.2">
      <c r="A40" s="6" t="s">
        <v>34</v>
      </c>
      <c r="B40" s="22"/>
      <c r="C40" s="69">
        <f t="shared" si="9"/>
        <v>9.109</v>
      </c>
      <c r="D40" s="23">
        <v>182.18</v>
      </c>
      <c r="E40" s="74">
        <f t="shared" si="2"/>
        <v>0</v>
      </c>
      <c r="F40" s="24">
        <v>0</v>
      </c>
      <c r="G40" s="25">
        <v>0</v>
      </c>
      <c r="H40" s="24">
        <f t="shared" si="3"/>
        <v>0</v>
      </c>
      <c r="I40" s="25">
        <f t="shared" si="4"/>
        <v>0</v>
      </c>
      <c r="J40" s="55">
        <v>0</v>
      </c>
      <c r="K40" s="55"/>
      <c r="L40" s="58"/>
    </row>
    <row r="41" spans="1:14" s="7" customFormat="1" x14ac:dyDescent="0.2">
      <c r="A41" s="21" t="s">
        <v>35</v>
      </c>
      <c r="B41" s="22"/>
      <c r="C41" s="69">
        <f t="shared" si="9"/>
        <v>0.27700000000000002</v>
      </c>
      <c r="D41" s="23">
        <v>5.54</v>
      </c>
      <c r="E41" s="28">
        <f t="shared" si="2"/>
        <v>0</v>
      </c>
      <c r="F41" s="24">
        <v>0</v>
      </c>
      <c r="G41" s="25">
        <v>0</v>
      </c>
      <c r="H41" s="24">
        <f t="shared" si="3"/>
        <v>0</v>
      </c>
      <c r="I41" s="25">
        <f t="shared" si="4"/>
        <v>0</v>
      </c>
      <c r="J41" s="55">
        <v>0</v>
      </c>
      <c r="K41" s="55"/>
      <c r="L41" s="58"/>
    </row>
    <row r="42" spans="1:14" s="7" customFormat="1" x14ac:dyDescent="0.2">
      <c r="A42" s="21" t="s">
        <v>36</v>
      </c>
      <c r="B42" s="22"/>
      <c r="C42" s="69">
        <f t="shared" si="9"/>
        <v>0.4</v>
      </c>
      <c r="D42" s="23">
        <v>8</v>
      </c>
      <c r="E42" s="28">
        <f t="shared" si="2"/>
        <v>0</v>
      </c>
      <c r="F42" s="24">
        <v>0</v>
      </c>
      <c r="G42" s="25">
        <v>0</v>
      </c>
      <c r="H42" s="24">
        <f t="shared" si="3"/>
        <v>0</v>
      </c>
      <c r="I42" s="25">
        <f t="shared" si="4"/>
        <v>0</v>
      </c>
      <c r="J42" s="55">
        <v>0</v>
      </c>
      <c r="K42" s="55"/>
      <c r="L42" s="58"/>
    </row>
    <row r="43" spans="1:14" s="7" customFormat="1" x14ac:dyDescent="0.2">
      <c r="A43" s="28" t="s">
        <v>37</v>
      </c>
      <c r="B43" s="22"/>
      <c r="C43" s="69">
        <f t="shared" si="9"/>
        <v>3.4359999999999999</v>
      </c>
      <c r="D43" s="23">
        <v>68.72</v>
      </c>
      <c r="E43" s="28">
        <f t="shared" si="2"/>
        <v>0</v>
      </c>
      <c r="F43" s="24">
        <v>15</v>
      </c>
      <c r="G43" s="25">
        <v>0</v>
      </c>
      <c r="H43" s="24">
        <f t="shared" si="3"/>
        <v>1.5</v>
      </c>
      <c r="I43" s="25">
        <f t="shared" si="4"/>
        <v>0</v>
      </c>
      <c r="J43" s="55">
        <f>SUM(H43:I43)</f>
        <v>1.5</v>
      </c>
      <c r="K43" s="55"/>
      <c r="L43" s="58"/>
    </row>
    <row r="44" spans="1:14" s="7" customFormat="1" ht="15" x14ac:dyDescent="0.25">
      <c r="A44" s="6" t="s">
        <v>61</v>
      </c>
      <c r="B44" s="22">
        <v>8</v>
      </c>
      <c r="C44" s="69">
        <f t="shared" si="9"/>
        <v>2.1844999999999999</v>
      </c>
      <c r="D44" s="23">
        <v>43.69</v>
      </c>
      <c r="E44" s="73">
        <f t="shared" si="2"/>
        <v>0.18310826276035708</v>
      </c>
      <c r="F44" s="24">
        <v>437</v>
      </c>
      <c r="G44" s="25">
        <v>155</v>
      </c>
      <c r="H44" s="24">
        <f t="shared" si="3"/>
        <v>43.7</v>
      </c>
      <c r="I44" s="25">
        <f t="shared" si="4"/>
        <v>15.5</v>
      </c>
      <c r="J44" s="55"/>
      <c r="K44" s="55">
        <f t="shared" ref="K44" si="11">SUM(H44:I44)</f>
        <v>59.2</v>
      </c>
      <c r="L44" s="58"/>
    </row>
    <row r="45" spans="1:14" s="7" customFormat="1" x14ac:dyDescent="0.2">
      <c r="A45" s="6" t="s">
        <v>38</v>
      </c>
      <c r="B45" s="22">
        <v>3</v>
      </c>
      <c r="C45" s="69">
        <f t="shared" si="9"/>
        <v>10.202500000000001</v>
      </c>
      <c r="D45" s="23">
        <v>204.05</v>
      </c>
      <c r="E45" s="74">
        <f t="shared" si="2"/>
        <v>1.4702278853222249E-2</v>
      </c>
      <c r="F45" s="24">
        <v>1249</v>
      </c>
      <c r="G45" s="25">
        <v>801</v>
      </c>
      <c r="H45" s="24">
        <f t="shared" si="3"/>
        <v>124.9</v>
      </c>
      <c r="I45" s="25">
        <f t="shared" si="4"/>
        <v>80.100000000000009</v>
      </c>
      <c r="J45" s="55">
        <f>SUM(H45:I45)</f>
        <v>205</v>
      </c>
      <c r="K45" s="55"/>
      <c r="L45" s="58"/>
    </row>
    <row r="46" spans="1:14" s="7" customFormat="1" ht="15" x14ac:dyDescent="0.25">
      <c r="A46" s="6" t="s">
        <v>39</v>
      </c>
      <c r="B46" s="22">
        <v>177</v>
      </c>
      <c r="C46" s="69">
        <f t="shared" si="9"/>
        <v>151.39750000000001</v>
      </c>
      <c r="D46" s="23">
        <v>3027.95</v>
      </c>
      <c r="E46" s="73">
        <f t="shared" si="2"/>
        <v>5.8455390610809295E-2</v>
      </c>
      <c r="F46" s="24">
        <v>37298</v>
      </c>
      <c r="G46" s="25">
        <v>11133</v>
      </c>
      <c r="H46" s="24">
        <f t="shared" si="3"/>
        <v>3729.8</v>
      </c>
      <c r="I46" s="25">
        <f t="shared" si="4"/>
        <v>1113.3</v>
      </c>
      <c r="J46" s="55"/>
      <c r="K46" s="55">
        <v>7559</v>
      </c>
      <c r="L46" s="58"/>
    </row>
    <row r="47" spans="1:14" s="7" customFormat="1" hidden="1" x14ac:dyDescent="0.2">
      <c r="A47" s="21" t="s">
        <v>83</v>
      </c>
      <c r="B47" s="22"/>
      <c r="C47" s="71"/>
      <c r="D47" s="23"/>
      <c r="E47" s="51"/>
      <c r="F47" s="24">
        <v>1722</v>
      </c>
      <c r="G47" s="25">
        <v>1816</v>
      </c>
      <c r="H47" s="24">
        <f t="shared" si="3"/>
        <v>172.20000000000002</v>
      </c>
      <c r="I47" s="25">
        <f t="shared" si="4"/>
        <v>181.60000000000002</v>
      </c>
      <c r="J47" s="55"/>
      <c r="K47" s="55">
        <v>0</v>
      </c>
      <c r="L47" s="58"/>
    </row>
    <row r="48" spans="1:14" s="7" customFormat="1" hidden="1" x14ac:dyDescent="0.2">
      <c r="A48" s="21" t="s">
        <v>84</v>
      </c>
      <c r="B48" s="22"/>
      <c r="C48" s="71"/>
      <c r="D48" s="23"/>
      <c r="E48" s="51"/>
      <c r="F48" s="24">
        <v>577</v>
      </c>
      <c r="G48" s="25">
        <v>614</v>
      </c>
      <c r="H48" s="24">
        <f t="shared" si="3"/>
        <v>57.7</v>
      </c>
      <c r="I48" s="25">
        <f t="shared" si="4"/>
        <v>61.400000000000006</v>
      </c>
      <c r="J48" s="55"/>
      <c r="K48" s="55">
        <v>0</v>
      </c>
      <c r="L48" s="58"/>
    </row>
    <row r="49" spans="1:39" s="7" customFormat="1" hidden="1" x14ac:dyDescent="0.2">
      <c r="A49" s="21" t="s">
        <v>85</v>
      </c>
      <c r="B49" s="22"/>
      <c r="C49" s="71"/>
      <c r="D49" s="23"/>
      <c r="E49" s="51"/>
      <c r="F49" s="24">
        <v>1914</v>
      </c>
      <c r="G49" s="25">
        <v>8075</v>
      </c>
      <c r="H49" s="24">
        <f t="shared" si="3"/>
        <v>191.4</v>
      </c>
      <c r="I49" s="25">
        <f t="shared" si="4"/>
        <v>807.5</v>
      </c>
      <c r="J49" s="55"/>
      <c r="K49" s="55">
        <v>0</v>
      </c>
      <c r="L49" s="58"/>
    </row>
    <row r="50" spans="1:39" s="7" customFormat="1" hidden="1" x14ac:dyDescent="0.2">
      <c r="A50" s="21" t="s">
        <v>86</v>
      </c>
      <c r="B50" s="22"/>
      <c r="C50" s="71"/>
      <c r="D50" s="23"/>
      <c r="E50" s="51"/>
      <c r="F50" s="24">
        <v>1968</v>
      </c>
      <c r="G50" s="25">
        <v>5943</v>
      </c>
      <c r="H50" s="24">
        <f t="shared" si="3"/>
        <v>196.8</v>
      </c>
      <c r="I50" s="25">
        <f t="shared" si="4"/>
        <v>594.30000000000007</v>
      </c>
      <c r="J50" s="55"/>
      <c r="K50" s="55">
        <v>0</v>
      </c>
      <c r="L50" s="58"/>
    </row>
    <row r="51" spans="1:39" s="7" customFormat="1" hidden="1" x14ac:dyDescent="0.2">
      <c r="A51" s="21" t="s">
        <v>87</v>
      </c>
      <c r="B51" s="22"/>
      <c r="C51" s="71"/>
      <c r="D51" s="23"/>
      <c r="E51" s="51"/>
      <c r="F51" s="24">
        <v>1036</v>
      </c>
      <c r="G51" s="25">
        <v>2034</v>
      </c>
      <c r="H51" s="24">
        <f t="shared" si="3"/>
        <v>103.60000000000001</v>
      </c>
      <c r="I51" s="25">
        <f t="shared" si="4"/>
        <v>203.4</v>
      </c>
      <c r="J51" s="55"/>
      <c r="K51" s="55">
        <v>0</v>
      </c>
      <c r="L51" s="58"/>
    </row>
    <row r="52" spans="1:39" s="7" customFormat="1" hidden="1" x14ac:dyDescent="0.2">
      <c r="A52" s="21" t="s">
        <v>70</v>
      </c>
      <c r="B52" s="22"/>
      <c r="C52" s="71"/>
      <c r="D52" s="23"/>
      <c r="E52" s="51"/>
      <c r="F52" s="24">
        <v>803</v>
      </c>
      <c r="G52" s="25">
        <v>661</v>
      </c>
      <c r="H52" s="24">
        <f t="shared" si="3"/>
        <v>80.300000000000011</v>
      </c>
      <c r="I52" s="25">
        <f t="shared" si="4"/>
        <v>66.100000000000009</v>
      </c>
      <c r="J52" s="55"/>
      <c r="K52" s="55">
        <v>0</v>
      </c>
      <c r="L52" s="58"/>
      <c r="M52" s="6"/>
      <c r="N52" s="4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s="7" customFormat="1" x14ac:dyDescent="0.2">
      <c r="A53" s="6" t="s">
        <v>40</v>
      </c>
      <c r="B53" s="22"/>
      <c r="C53" s="69">
        <f t="shared" ref="C53:C70" si="12">D53*0.05</f>
        <v>1.9219999999999999</v>
      </c>
      <c r="D53" s="23">
        <v>38.44</v>
      </c>
      <c r="E53" s="74">
        <f t="shared" si="2"/>
        <v>0</v>
      </c>
      <c r="F53" s="24">
        <v>406</v>
      </c>
      <c r="G53" s="25">
        <v>572</v>
      </c>
      <c r="H53" s="24">
        <f t="shared" si="3"/>
        <v>40.6</v>
      </c>
      <c r="I53" s="25">
        <f t="shared" si="4"/>
        <v>57.2</v>
      </c>
      <c r="J53" s="55">
        <f>SUM(H53:I53)</f>
        <v>97.800000000000011</v>
      </c>
      <c r="K53" s="55"/>
      <c r="L53" s="58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s="7" customFormat="1" x14ac:dyDescent="0.2">
      <c r="A54" s="28" t="s">
        <v>41</v>
      </c>
      <c r="B54" s="22"/>
      <c r="C54" s="69">
        <f t="shared" si="12"/>
        <v>3.0085000000000002</v>
      </c>
      <c r="D54" s="23">
        <v>60.17</v>
      </c>
      <c r="E54" s="51">
        <f t="shared" si="2"/>
        <v>0</v>
      </c>
      <c r="F54" s="24">
        <v>221</v>
      </c>
      <c r="G54" s="25">
        <v>0</v>
      </c>
      <c r="H54" s="24">
        <f t="shared" si="3"/>
        <v>22.1</v>
      </c>
      <c r="I54" s="25">
        <f t="shared" si="4"/>
        <v>0</v>
      </c>
      <c r="J54" s="55">
        <f>SUM(H54:I54)</f>
        <v>22.1</v>
      </c>
      <c r="K54" s="55"/>
      <c r="L54" s="58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s="7" customFormat="1" x14ac:dyDescent="0.2">
      <c r="A55" s="6" t="s">
        <v>42</v>
      </c>
      <c r="B55" s="22">
        <v>0</v>
      </c>
      <c r="C55" s="69">
        <f t="shared" si="12"/>
        <v>0.15000000000000002</v>
      </c>
      <c r="D55" s="23">
        <v>3</v>
      </c>
      <c r="E55" s="74">
        <f t="shared" si="2"/>
        <v>0</v>
      </c>
      <c r="F55" s="24">
        <v>0</v>
      </c>
      <c r="G55" s="25">
        <v>0</v>
      </c>
      <c r="H55" s="24">
        <f t="shared" si="3"/>
        <v>0</v>
      </c>
      <c r="I55" s="25">
        <f t="shared" si="4"/>
        <v>0</v>
      </c>
      <c r="J55" s="55">
        <v>0</v>
      </c>
      <c r="K55" s="55"/>
      <c r="L55" s="5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s="7" customFormat="1" x14ac:dyDescent="0.2">
      <c r="A56" s="21" t="s">
        <v>43</v>
      </c>
      <c r="B56" s="22">
        <v>56</v>
      </c>
      <c r="C56" s="69">
        <f t="shared" si="12"/>
        <v>4.4305000000000003</v>
      </c>
      <c r="D56" s="23">
        <v>88.61</v>
      </c>
      <c r="E56" s="28">
        <f t="shared" si="2"/>
        <v>0.63198284617988942</v>
      </c>
      <c r="F56" s="24">
        <v>3159</v>
      </c>
      <c r="G56" s="25">
        <v>1692</v>
      </c>
      <c r="H56" s="24">
        <f t="shared" si="3"/>
        <v>315.90000000000003</v>
      </c>
      <c r="I56" s="25">
        <f t="shared" si="4"/>
        <v>169.20000000000002</v>
      </c>
      <c r="J56" s="55">
        <f>SUM(H56:I56)</f>
        <v>485.1</v>
      </c>
      <c r="K56" s="55"/>
      <c r="L56" s="5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7" customFormat="1" ht="15" x14ac:dyDescent="0.25">
      <c r="A57" s="6" t="s">
        <v>44</v>
      </c>
      <c r="B57" s="22">
        <v>26</v>
      </c>
      <c r="C57" s="69">
        <f t="shared" si="12"/>
        <v>15.325000000000001</v>
      </c>
      <c r="D57" s="23">
        <v>306.5</v>
      </c>
      <c r="E57" s="73">
        <f t="shared" si="2"/>
        <v>8.4828711256117462E-2</v>
      </c>
      <c r="F57" s="24">
        <v>7299</v>
      </c>
      <c r="G57" s="25">
        <v>3922</v>
      </c>
      <c r="H57" s="24">
        <f t="shared" si="3"/>
        <v>729.90000000000009</v>
      </c>
      <c r="I57" s="25">
        <f t="shared" si="4"/>
        <v>392.20000000000005</v>
      </c>
      <c r="J57" s="55"/>
      <c r="K57" s="55">
        <f>SUM(H57:I57)</f>
        <v>1122.1000000000001</v>
      </c>
      <c r="L57" s="5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s="7" customFormat="1" ht="15" x14ac:dyDescent="0.25">
      <c r="A58" s="6" t="s">
        <v>45</v>
      </c>
      <c r="B58" s="22">
        <v>36</v>
      </c>
      <c r="C58" s="69">
        <f t="shared" si="12"/>
        <v>22.315000000000001</v>
      </c>
      <c r="D58" s="23">
        <v>446.3</v>
      </c>
      <c r="E58" s="73">
        <f t="shared" si="2"/>
        <v>8.0663231010531036E-2</v>
      </c>
      <c r="F58" s="24">
        <v>5593</v>
      </c>
      <c r="G58" s="25">
        <v>3900</v>
      </c>
      <c r="H58" s="24">
        <f t="shared" si="3"/>
        <v>559.30000000000007</v>
      </c>
      <c r="I58" s="25">
        <f t="shared" si="4"/>
        <v>390</v>
      </c>
      <c r="J58" s="55"/>
      <c r="K58" s="55">
        <f>SUM(H58:I58)</f>
        <v>949.30000000000007</v>
      </c>
      <c r="L58" s="5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s="7" customFormat="1" x14ac:dyDescent="0.2">
      <c r="A59" s="6" t="s">
        <v>46</v>
      </c>
      <c r="B59" s="22"/>
      <c r="C59" s="69">
        <f t="shared" si="12"/>
        <v>5.0325000000000006</v>
      </c>
      <c r="D59" s="23">
        <v>100.65</v>
      </c>
      <c r="E59" s="74">
        <f t="shared" si="2"/>
        <v>0</v>
      </c>
      <c r="F59" s="24">
        <v>0</v>
      </c>
      <c r="G59" s="25">
        <v>0</v>
      </c>
      <c r="H59" s="24">
        <f t="shared" si="3"/>
        <v>0</v>
      </c>
      <c r="I59" s="25">
        <f t="shared" si="4"/>
        <v>0</v>
      </c>
      <c r="J59" s="55">
        <v>0</v>
      </c>
      <c r="K59" s="55"/>
      <c r="L59" s="58"/>
      <c r="M59" s="6"/>
      <c r="N59" s="50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s="7" customFormat="1" x14ac:dyDescent="0.2">
      <c r="A60" s="21" t="s">
        <v>47</v>
      </c>
      <c r="B60" s="22">
        <v>2</v>
      </c>
      <c r="C60" s="69">
        <f t="shared" si="12"/>
        <v>10.891500000000001</v>
      </c>
      <c r="D60" s="23">
        <v>217.83</v>
      </c>
      <c r="E60" s="28">
        <f t="shared" si="2"/>
        <v>9.1814717899279252E-3</v>
      </c>
      <c r="F60" s="24">
        <v>26701</v>
      </c>
      <c r="G60" s="25">
        <v>20918</v>
      </c>
      <c r="H60" s="24">
        <f t="shared" si="3"/>
        <v>2670.1000000000004</v>
      </c>
      <c r="I60" s="25">
        <f t="shared" si="4"/>
        <v>2091.8000000000002</v>
      </c>
      <c r="J60" s="55">
        <f t="shared" ref="J60:J65" si="13">SUM(H60:I60)</f>
        <v>4761.9000000000005</v>
      </c>
      <c r="K60" s="55"/>
      <c r="L60" s="58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s="7" customFormat="1" x14ac:dyDescent="0.2">
      <c r="A61" s="6" t="s">
        <v>48</v>
      </c>
      <c r="B61" s="22">
        <v>28</v>
      </c>
      <c r="C61" s="69">
        <f t="shared" si="12"/>
        <v>30.639499999999998</v>
      </c>
      <c r="D61" s="23">
        <v>612.79</v>
      </c>
      <c r="E61" s="74">
        <f t="shared" si="2"/>
        <v>4.569265164248764E-2</v>
      </c>
      <c r="F61" s="24">
        <v>10331</v>
      </c>
      <c r="G61" s="25">
        <v>17432</v>
      </c>
      <c r="H61" s="24">
        <f t="shared" si="3"/>
        <v>1033.1000000000001</v>
      </c>
      <c r="I61" s="25">
        <f t="shared" si="4"/>
        <v>1743.2</v>
      </c>
      <c r="J61" s="55">
        <f t="shared" si="13"/>
        <v>2776.3</v>
      </c>
      <c r="K61" s="55"/>
      <c r="L61" s="58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s="7" customFormat="1" x14ac:dyDescent="0.2">
      <c r="A62" s="6" t="s">
        <v>49</v>
      </c>
      <c r="B62" s="22">
        <v>84</v>
      </c>
      <c r="C62" s="69">
        <f t="shared" si="12"/>
        <v>166.31100000000001</v>
      </c>
      <c r="D62" s="23">
        <v>3326.22</v>
      </c>
      <c r="E62" s="74">
        <f t="shared" si="2"/>
        <v>2.5253891805112109E-2</v>
      </c>
      <c r="F62" s="24">
        <v>26343</v>
      </c>
      <c r="G62" s="25">
        <v>45909</v>
      </c>
      <c r="H62" s="24">
        <f t="shared" si="3"/>
        <v>2634.3</v>
      </c>
      <c r="I62" s="25">
        <f t="shared" si="4"/>
        <v>4590.9000000000005</v>
      </c>
      <c r="J62" s="55">
        <f>SUM(H62:I62)</f>
        <v>7225.2000000000007</v>
      </c>
      <c r="K62" s="55"/>
      <c r="L62" s="58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s="6" customFormat="1" x14ac:dyDescent="0.2">
      <c r="A63" s="21" t="s">
        <v>63</v>
      </c>
      <c r="B63" s="22"/>
      <c r="C63" s="69">
        <f t="shared" si="12"/>
        <v>10.152000000000001</v>
      </c>
      <c r="D63" s="23">
        <v>203.04</v>
      </c>
      <c r="E63" s="28">
        <f t="shared" si="2"/>
        <v>0</v>
      </c>
      <c r="F63" s="24">
        <v>1664</v>
      </c>
      <c r="G63" s="25">
        <v>1786</v>
      </c>
      <c r="H63" s="24">
        <f t="shared" si="3"/>
        <v>166.4</v>
      </c>
      <c r="I63" s="25">
        <f t="shared" si="4"/>
        <v>178.60000000000002</v>
      </c>
      <c r="J63" s="55">
        <f t="shared" si="13"/>
        <v>345</v>
      </c>
      <c r="K63" s="55"/>
      <c r="L63" s="58"/>
    </row>
    <row r="64" spans="1:39" s="7" customFormat="1" x14ac:dyDescent="0.2">
      <c r="A64" s="21" t="s">
        <v>50</v>
      </c>
      <c r="B64" s="22">
        <v>2</v>
      </c>
      <c r="C64" s="69">
        <f t="shared" si="12"/>
        <v>9.3895</v>
      </c>
      <c r="D64" s="23">
        <v>187.79</v>
      </c>
      <c r="E64" s="28">
        <f t="shared" si="2"/>
        <v>1.065019436604718E-2</v>
      </c>
      <c r="F64" s="24">
        <v>3724</v>
      </c>
      <c r="G64" s="25">
        <v>3938</v>
      </c>
      <c r="H64" s="24">
        <f t="shared" si="3"/>
        <v>372.40000000000003</v>
      </c>
      <c r="I64" s="25">
        <f t="shared" si="4"/>
        <v>393.8</v>
      </c>
      <c r="J64" s="55">
        <f t="shared" si="13"/>
        <v>766.2</v>
      </c>
      <c r="K64" s="55"/>
      <c r="L64" s="58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44" x14ac:dyDescent="0.2">
      <c r="A65" s="21" t="s">
        <v>51</v>
      </c>
      <c r="B65" s="22"/>
      <c r="C65" s="69">
        <f t="shared" si="12"/>
        <v>0.46250000000000002</v>
      </c>
      <c r="D65" s="23">
        <v>9.25</v>
      </c>
      <c r="E65" s="28">
        <f t="shared" si="2"/>
        <v>0</v>
      </c>
      <c r="F65" s="24">
        <v>6612</v>
      </c>
      <c r="G65" s="25">
        <v>4807</v>
      </c>
      <c r="H65" s="24">
        <f t="shared" si="3"/>
        <v>661.2</v>
      </c>
      <c r="I65" s="25">
        <f t="shared" si="4"/>
        <v>480.70000000000005</v>
      </c>
      <c r="J65" s="55">
        <f t="shared" si="13"/>
        <v>1141.9000000000001</v>
      </c>
      <c r="K65" s="55"/>
      <c r="L65" s="5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44" ht="15" x14ac:dyDescent="0.25">
      <c r="A66" s="6" t="s">
        <v>52</v>
      </c>
      <c r="B66" s="22">
        <v>56</v>
      </c>
      <c r="C66" s="69">
        <f t="shared" si="12"/>
        <v>12.864500000000001</v>
      </c>
      <c r="D66" s="23">
        <v>257.29000000000002</v>
      </c>
      <c r="E66" s="73">
        <f t="shared" si="2"/>
        <v>0.21765323176182516</v>
      </c>
      <c r="F66" s="24">
        <v>4024</v>
      </c>
      <c r="G66" s="25">
        <v>22437</v>
      </c>
      <c r="H66" s="24">
        <f t="shared" si="3"/>
        <v>402.40000000000003</v>
      </c>
      <c r="I66" s="25">
        <f t="shared" si="4"/>
        <v>2243.7000000000003</v>
      </c>
      <c r="J66" s="55"/>
      <c r="K66" s="55">
        <f>SUM(H66:I66)</f>
        <v>2646.1000000000004</v>
      </c>
      <c r="L66" s="5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44" x14ac:dyDescent="0.2">
      <c r="A67" s="6" t="s">
        <v>62</v>
      </c>
      <c r="B67" s="22"/>
      <c r="C67" s="69">
        <f t="shared" si="12"/>
        <v>6.2715000000000005</v>
      </c>
      <c r="D67" s="23">
        <v>125.43</v>
      </c>
      <c r="E67" s="74">
        <f t="shared" si="2"/>
        <v>0</v>
      </c>
      <c r="F67" s="24">
        <v>2175</v>
      </c>
      <c r="G67" s="25">
        <v>5490</v>
      </c>
      <c r="H67" s="24">
        <f t="shared" si="3"/>
        <v>217.5</v>
      </c>
      <c r="I67" s="25">
        <f t="shared" si="4"/>
        <v>549</v>
      </c>
      <c r="J67" s="55">
        <f>SUM(H67:I67)</f>
        <v>766.5</v>
      </c>
      <c r="K67" s="55"/>
      <c r="L67" s="5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44" ht="15" x14ac:dyDescent="0.25">
      <c r="A68" s="6" t="s">
        <v>53</v>
      </c>
      <c r="B68" s="22">
        <v>255</v>
      </c>
      <c r="C68" s="69">
        <f t="shared" si="12"/>
        <v>146.83699999999999</v>
      </c>
      <c r="D68" s="23">
        <v>2936.74</v>
      </c>
      <c r="E68" s="73">
        <f t="shared" si="2"/>
        <v>8.6830975843963043E-2</v>
      </c>
      <c r="F68" s="24">
        <v>72231</v>
      </c>
      <c r="G68" s="25">
        <v>70841</v>
      </c>
      <c r="H68" s="24">
        <f t="shared" si="3"/>
        <v>7223.1</v>
      </c>
      <c r="I68" s="25">
        <f t="shared" si="4"/>
        <v>7084.1</v>
      </c>
      <c r="J68" s="55"/>
      <c r="K68" s="55">
        <f>SUM(H68:I68)</f>
        <v>14307.2</v>
      </c>
      <c r="L68" s="5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44" s="7" customFormat="1" ht="15" x14ac:dyDescent="0.25">
      <c r="A69" s="6" t="s">
        <v>54</v>
      </c>
      <c r="B69" s="22">
        <v>109</v>
      </c>
      <c r="C69" s="69">
        <f t="shared" si="12"/>
        <v>28.074000000000002</v>
      </c>
      <c r="D69" s="23">
        <v>561.48</v>
      </c>
      <c r="E69" s="73">
        <f t="shared" si="2"/>
        <v>0.19412979981477524</v>
      </c>
      <c r="F69" s="24">
        <v>19565</v>
      </c>
      <c r="G69" s="25">
        <v>9663</v>
      </c>
      <c r="H69" s="24">
        <f t="shared" si="3"/>
        <v>1956.5</v>
      </c>
      <c r="I69" s="25">
        <f t="shared" si="4"/>
        <v>966.30000000000007</v>
      </c>
      <c r="J69" s="55"/>
      <c r="K69" s="55">
        <f>SUM(H69:I69)</f>
        <v>2922.8</v>
      </c>
      <c r="L69" s="5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44" s="7" customFormat="1" ht="15.75" thickBot="1" x14ac:dyDescent="0.3">
      <c r="A70" s="6" t="s">
        <v>55</v>
      </c>
      <c r="B70" s="22">
        <v>59</v>
      </c>
      <c r="C70" s="69">
        <f t="shared" si="12"/>
        <v>11.873000000000001</v>
      </c>
      <c r="D70" s="23">
        <v>237.46</v>
      </c>
      <c r="E70" s="73">
        <f>B70/D70</f>
        <v>0.24846289901457086</v>
      </c>
      <c r="F70" s="24">
        <v>5535</v>
      </c>
      <c r="G70" s="25">
        <v>4656</v>
      </c>
      <c r="H70" s="24">
        <f t="shared" ref="H70" si="14">F70*0.1</f>
        <v>553.5</v>
      </c>
      <c r="I70" s="25">
        <f t="shared" ref="I70" si="15">G70*0.1</f>
        <v>465.6</v>
      </c>
      <c r="J70" s="55"/>
      <c r="K70" s="55">
        <f>SUM(H70:I70)</f>
        <v>1019.1</v>
      </c>
      <c r="L70" s="5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44" s="36" customFormat="1" ht="15.75" thickBot="1" x14ac:dyDescent="0.3">
      <c r="A71" s="32" t="s">
        <v>56</v>
      </c>
      <c r="B71" s="32">
        <f>SUM(B10:B70)</f>
        <v>2148</v>
      </c>
      <c r="C71" s="32">
        <f>SUM(C10:C70)</f>
        <v>1137.3635000000002</v>
      </c>
      <c r="D71" s="33">
        <f>SUM(D10:D70)</f>
        <v>22747.270000000008</v>
      </c>
      <c r="E71" s="72"/>
      <c r="F71" s="34">
        <f t="shared" ref="F71:J71" si="16">SUM(F10:F70)</f>
        <v>634569</v>
      </c>
      <c r="G71" s="34">
        <f>SUM(G10:G70)</f>
        <v>863632</v>
      </c>
      <c r="H71" s="34">
        <f t="shared" si="16"/>
        <v>63456.900000000009</v>
      </c>
      <c r="I71" s="34">
        <f t="shared" si="16"/>
        <v>86363.200000000012</v>
      </c>
      <c r="J71" s="56">
        <f t="shared" si="16"/>
        <v>22317.400000000005</v>
      </c>
      <c r="K71" s="57">
        <f>SUM(K10:K70)</f>
        <v>127502.50000000001</v>
      </c>
      <c r="L71" s="58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44" s="38" customFormat="1" hidden="1" x14ac:dyDescent="0.2">
      <c r="A72" s="42" t="s">
        <v>57</v>
      </c>
      <c r="B72" s="41"/>
      <c r="C72" s="41"/>
      <c r="D72" s="41"/>
      <c r="E72" s="41"/>
      <c r="F72" s="41"/>
      <c r="G72" s="41"/>
      <c r="H72" s="41"/>
      <c r="I72" s="41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5"/>
      <c r="AO72" s="65"/>
      <c r="AP72" s="65"/>
      <c r="AQ72" s="65"/>
      <c r="AR72" s="65"/>
    </row>
    <row r="73" spans="1:44" s="37" customFormat="1" hidden="1" x14ac:dyDescent="0.2">
      <c r="A73" s="42" t="s">
        <v>58</v>
      </c>
      <c r="B73" s="41"/>
      <c r="C73" s="41"/>
      <c r="D73" s="41"/>
      <c r="E73" s="6"/>
      <c r="F73" s="6"/>
      <c r="G73" s="6"/>
      <c r="H73" s="6"/>
      <c r="I73" s="6"/>
      <c r="J73" s="6"/>
      <c r="K73" s="6"/>
      <c r="L73" s="5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s="37" customFormat="1" hidden="1" x14ac:dyDescent="0.2">
      <c r="A74" s="42" t="s">
        <v>60</v>
      </c>
      <c r="B74" s="41"/>
      <c r="C74" s="41"/>
      <c r="D74" s="41"/>
      <c r="E74" s="41"/>
      <c r="F74" s="41"/>
      <c r="G74" s="44"/>
      <c r="H74" s="41"/>
      <c r="I74" s="5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idden="1" x14ac:dyDescent="0.2">
      <c r="A75" s="40" t="s">
        <v>72</v>
      </c>
      <c r="D75" s="39"/>
      <c r="G75" s="52"/>
      <c r="K75" s="6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44" ht="15" hidden="1" thickBot="1" x14ac:dyDescent="0.25"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44" ht="16.5" hidden="1" thickTop="1" thickBot="1" x14ac:dyDescent="0.3">
      <c r="E77" s="60"/>
      <c r="F77" s="61" t="s">
        <v>66</v>
      </c>
      <c r="G77" s="62">
        <f>SUM(F71:G71)</f>
        <v>1498201</v>
      </c>
      <c r="H77" s="63">
        <v>0.1</v>
      </c>
      <c r="I77" s="62">
        <f>SUM(H71:I71)</f>
        <v>149820.10000000003</v>
      </c>
      <c r="J77" s="61" t="s">
        <v>67</v>
      </c>
      <c r="K77" s="64">
        <f>SUM(J71:K71)</f>
        <v>149819.90000000002</v>
      </c>
      <c r="L77" s="4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44" ht="16.5" hidden="1" thickTop="1" thickBot="1" x14ac:dyDescent="0.3">
      <c r="I78" s="62">
        <f>SUM(H10:I70)</f>
        <v>149820.09999999998</v>
      </c>
      <c r="K78" s="64">
        <f>SUM(J10:K70)</f>
        <v>149819.9</v>
      </c>
      <c r="L78" s="4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44" x14ac:dyDescent="0.2"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44" x14ac:dyDescent="0.2">
      <c r="K80" s="6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1:39" x14ac:dyDescent="0.2">
      <c r="K81" s="6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1:39" x14ac:dyDescent="0.2"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1:39" x14ac:dyDescent="0.2">
      <c r="K83" s="6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1:39" x14ac:dyDescent="0.2">
      <c r="K84" s="6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1:39" x14ac:dyDescent="0.2"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1:39" x14ac:dyDescent="0.2">
      <c r="K86" s="6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1:39" x14ac:dyDescent="0.2">
      <c r="K87" s="6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1:39" x14ac:dyDescent="0.2"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1:39" x14ac:dyDescent="0.2">
      <c r="K89" s="6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1:39" x14ac:dyDescent="0.2">
      <c r="K90" s="6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1:39" x14ac:dyDescent="0.2"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1:39" x14ac:dyDescent="0.2">
      <c r="K92" s="6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1:39" x14ac:dyDescent="0.2">
      <c r="K93" s="6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1:39" x14ac:dyDescent="0.2"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</sheetData>
  <mergeCells count="3">
    <mergeCell ref="A1:K1"/>
    <mergeCell ref="A2:K2"/>
    <mergeCell ref="A3:K3"/>
  </mergeCells>
  <printOptions horizontalCentered="1" gridLines="1"/>
  <pageMargins left="0.5" right="0.5" top="1" bottom="0.5" header="0.25" footer="0.18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Discount</vt:lpstr>
      <vt:lpstr>'Auto Discount'!Print_Area</vt:lpstr>
    </vt:vector>
  </TitlesOfParts>
  <Company>State of Montana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2016-07-07T21:39:47Z</cp:lastPrinted>
  <dcterms:created xsi:type="dcterms:W3CDTF">2009-06-30T23:10:18Z</dcterms:created>
  <dcterms:modified xsi:type="dcterms:W3CDTF">2016-07-11T17:56:55Z</dcterms:modified>
</cp:coreProperties>
</file>