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30" windowWidth="19005" windowHeight="11235"/>
  </bookViews>
  <sheets>
    <sheet name="GL Discount" sheetId="1" r:id="rId1"/>
    <sheet name="SANS training" sheetId="2" r:id="rId2"/>
  </sheets>
  <definedNames>
    <definedName name="_xlnm.Print_Area" localSheetId="0">'GL Discount'!$A$1:$J$55</definedName>
  </definedNames>
  <calcPr calcId="145621"/>
</workbook>
</file>

<file path=xl/calcChain.xml><?xml version="1.0" encoding="utf-8"?>
<calcChain xmlns="http://schemas.openxmlformats.org/spreadsheetml/2006/main">
  <c r="G35" i="1" l="1"/>
  <c r="G19" i="1"/>
  <c r="G16" i="1"/>
  <c r="G14" i="1"/>
  <c r="G10" i="1"/>
  <c r="G55" i="1" l="1"/>
  <c r="E19" i="1"/>
  <c r="E14" i="1" l="1"/>
  <c r="E10" i="1"/>
  <c r="D10" i="1"/>
  <c r="D30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2" i="2"/>
  <c r="B30" i="2"/>
  <c r="H10" i="1" l="1"/>
  <c r="H11" i="1"/>
  <c r="H12" i="1"/>
  <c r="I12" i="1" s="1"/>
  <c r="H13" i="1"/>
  <c r="J13" i="1" s="1"/>
  <c r="H14" i="1"/>
  <c r="J14" i="1" s="1"/>
  <c r="H15" i="1"/>
  <c r="I15" i="1" s="1"/>
  <c r="H16" i="1"/>
  <c r="H17" i="1"/>
  <c r="H18" i="1"/>
  <c r="I18" i="1" s="1"/>
  <c r="H19" i="1"/>
  <c r="I19" i="1" s="1"/>
  <c r="H20" i="1"/>
  <c r="J20" i="1" s="1"/>
  <c r="H21" i="1"/>
  <c r="H22" i="1"/>
  <c r="H23" i="1"/>
  <c r="H24" i="1"/>
  <c r="H25" i="1"/>
  <c r="J25" i="1" s="1"/>
  <c r="H26" i="1"/>
  <c r="H27" i="1"/>
  <c r="H28" i="1"/>
  <c r="H29" i="1"/>
  <c r="I29" i="1" s="1"/>
  <c r="H30" i="1"/>
  <c r="I30" i="1" s="1"/>
  <c r="H31" i="1"/>
  <c r="I31" i="1" s="1"/>
  <c r="H32" i="1"/>
  <c r="H33" i="1"/>
  <c r="J33" i="1" s="1"/>
  <c r="H34" i="1"/>
  <c r="H35" i="1"/>
  <c r="I35" i="1" s="1"/>
  <c r="H36" i="1"/>
  <c r="H37" i="1"/>
  <c r="H38" i="1"/>
  <c r="I38" i="1" s="1"/>
  <c r="H39" i="1"/>
  <c r="H40" i="1"/>
  <c r="J40" i="1" s="1"/>
  <c r="H41" i="1"/>
  <c r="H42" i="1"/>
  <c r="H43" i="1"/>
  <c r="I43" i="1" s="1"/>
  <c r="H44" i="1"/>
  <c r="H45" i="1"/>
  <c r="I45" i="1" s="1"/>
  <c r="H46" i="1"/>
  <c r="H47" i="1"/>
  <c r="H48" i="1"/>
  <c r="H49" i="1"/>
  <c r="H50" i="1"/>
  <c r="I50" i="1" s="1"/>
  <c r="H51" i="1"/>
  <c r="H52" i="1"/>
  <c r="I52" i="1" s="1"/>
  <c r="H53" i="1"/>
  <c r="I53" i="1" s="1"/>
  <c r="H54" i="1"/>
  <c r="I54" i="1" s="1"/>
  <c r="H7" i="1" l="1"/>
  <c r="F7" i="1"/>
  <c r="E7" i="1"/>
  <c r="I21" i="1" l="1"/>
  <c r="I27" i="1"/>
  <c r="I36" i="1"/>
  <c r="I46" i="1"/>
  <c r="I51" i="1" l="1"/>
  <c r="I32" i="1"/>
  <c r="I26" i="1"/>
  <c r="I22" i="1"/>
  <c r="J16" i="1"/>
  <c r="I44" i="1" l="1"/>
  <c r="I47" i="1"/>
  <c r="I48" i="1"/>
  <c r="I49" i="1"/>
  <c r="F14" i="1"/>
  <c r="F11" i="1"/>
  <c r="F54" i="1"/>
  <c r="F35" i="1"/>
  <c r="F25" i="1"/>
  <c r="F53" i="1"/>
  <c r="F52" i="1"/>
  <c r="F51" i="1"/>
  <c r="F50" i="1"/>
  <c r="F49" i="1"/>
  <c r="F48" i="1"/>
  <c r="F47" i="1"/>
  <c r="F46" i="1"/>
  <c r="F45" i="1"/>
  <c r="F44" i="1"/>
  <c r="F43" i="1"/>
  <c r="I41" i="1"/>
  <c r="F41" i="1"/>
  <c r="F40" i="1"/>
  <c r="I39" i="1"/>
  <c r="F39" i="1"/>
  <c r="F38" i="1"/>
  <c r="I37" i="1"/>
  <c r="F37" i="1"/>
  <c r="F36" i="1"/>
  <c r="I34" i="1"/>
  <c r="F34" i="1"/>
  <c r="F33" i="1"/>
  <c r="F32" i="1"/>
  <c r="F31" i="1"/>
  <c r="F30" i="1"/>
  <c r="F29" i="1"/>
  <c r="F28" i="1"/>
  <c r="F24" i="1"/>
  <c r="J23" i="1"/>
  <c r="F23" i="1"/>
  <c r="F22" i="1"/>
  <c r="F21" i="1"/>
  <c r="F20" i="1"/>
  <c r="F18" i="1"/>
  <c r="F17" i="1"/>
  <c r="F16" i="1"/>
  <c r="F13" i="1"/>
  <c r="F12" i="1"/>
  <c r="J11" i="1"/>
  <c r="F19" i="1"/>
  <c r="F10" i="1"/>
  <c r="E55" i="1" l="1"/>
  <c r="D55" i="1"/>
  <c r="J17" i="1"/>
  <c r="I28" i="1"/>
  <c r="J10" i="1"/>
  <c r="J24" i="1"/>
  <c r="H55" i="1"/>
  <c r="J55" i="1" l="1"/>
  <c r="J62" i="1"/>
  <c r="I55" i="1"/>
  <c r="J61" i="1" l="1"/>
</calcChain>
</file>

<file path=xl/sharedStrings.xml><?xml version="1.0" encoding="utf-8"?>
<sst xmlns="http://schemas.openxmlformats.org/spreadsheetml/2006/main" count="150" uniqueCount="105">
  <si>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</si>
  <si>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</si>
  <si>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</si>
  <si>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</si>
  <si>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</si>
  <si>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</si>
  <si>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</si>
  <si>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</si>
  <si>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</si>
  <si>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</si>
  <si>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</si>
  <si>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</si>
  <si>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</si>
  <si>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</si>
  <si>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</si>
  <si>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</si>
  <si>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</si>
  <si>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</si>
  <si>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</si>
  <si>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</si>
  <si>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</si>
  <si>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</si>
  <si>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</si>
  <si>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</si>
  <si>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</si>
  <si>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</si>
  <si>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</si>
  <si>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</si>
  <si>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</si>
  <si>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</si>
  <si>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</si>
  <si>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</si>
  <si>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</si>
  <si>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</si>
  <si>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</si>
  <si>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</si>
  <si>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</si>
  <si>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</si>
  <si>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</si>
  <si>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</si>
  <si>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</si>
  <si>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</si>
  <si>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</si>
  <si>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</si>
  <si>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</si>
  <si>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</si>
  <si>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</si>
  <si>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</si>
  <si>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</si>
  <si>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</si>
  <si>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</si>
  <si>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</si>
  <si>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</si>
  <si>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TRANSPORTATION-MOTOR POOL</t>
  </si>
  <si>
    <t>TRANSPORTATION-EQUIPMENT</t>
  </si>
  <si>
    <t>MONTANA STATE LIBRARY</t>
  </si>
  <si>
    <t>GENERAL LIABILITY INSURANCE PREMIUM DISCOUNT</t>
  </si>
  <si>
    <t>ELECTION FORMS RECEIVED AND PARTICIPATION</t>
  </si>
  <si>
    <t>FY 2016</t>
  </si>
  <si>
    <t>GL</t>
  </si>
  <si>
    <t>Note #1- Administration includes MPERA, TRS, Lottery and STAB.</t>
  </si>
  <si>
    <t>RECEIVED</t>
  </si>
  <si>
    <t>ELECTION FORM</t>
  </si>
  <si>
    <t>YES</t>
  </si>
  <si>
    <t>GENERAL LIABILITY INSURANCE PREMIUM DISCOUNT PROGRAM</t>
  </si>
  <si>
    <t>CLAIM REVIEW</t>
  </si>
  <si>
    <t>Completed</t>
  </si>
  <si>
    <t>FY 2017</t>
  </si>
  <si>
    <t>Denotes elected to participate in 2016.</t>
  </si>
  <si>
    <t>GREAT FALLS COLLEGE MSU</t>
  </si>
  <si>
    <t>HELENA COLLEGE UM</t>
  </si>
  <si>
    <t>NO</t>
  </si>
  <si>
    <t>Agency</t>
  </si>
  <si>
    <t>Enrolled Users</t>
  </si>
  <si>
    <t>% Complete</t>
  </si>
  <si>
    <t>DLI</t>
  </si>
  <si>
    <t>DOA</t>
  </si>
  <si>
    <t>DOC</t>
  </si>
  <si>
    <t>DOR</t>
  </si>
  <si>
    <t>MDT-Annual</t>
  </si>
  <si>
    <t>ARTS</t>
  </si>
  <si>
    <t>FWP</t>
  </si>
  <si>
    <t>DEQ</t>
  </si>
  <si>
    <t>OPI</t>
  </si>
  <si>
    <t>HHS</t>
  </si>
  <si>
    <t>OPD</t>
  </si>
  <si>
    <t>SAO</t>
  </si>
  <si>
    <t>AGR</t>
  </si>
  <si>
    <t>COR</t>
  </si>
  <si>
    <t>DOJ</t>
  </si>
  <si>
    <t>MPERA</t>
  </si>
  <si>
    <t>GOV</t>
  </si>
  <si>
    <t>JUD</t>
  </si>
  <si>
    <t>LEG</t>
  </si>
  <si>
    <t>LIV</t>
  </si>
  <si>
    <t>MHS</t>
  </si>
  <si>
    <t>MSL</t>
  </si>
  <si>
    <t xml:space="preserve">DNRC  </t>
  </si>
  <si>
    <t>SOS</t>
  </si>
  <si>
    <t>TRS</t>
  </si>
  <si>
    <t>STF</t>
  </si>
  <si>
    <t>PSC</t>
  </si>
  <si>
    <t>MCC</t>
  </si>
  <si>
    <t>Completed Users</t>
  </si>
  <si>
    <t>*data received 7/5/16 from Lisa Vasa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</si>
</sst>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164" fontId="4" fillId="0" borderId="0" xfId="0" applyNumberFormat="1" applyFont="1" applyBorder="1" applyAlignment="1">
      <alignment horizontal="centerContinuous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shrinkToFit="1"/>
    </xf>
    <xf numFmtId="0" fontId="3" fillId="3" borderId="4" xfId="0" applyFont="1" applyFill="1" applyBorder="1" applyAlignment="1">
      <alignment shrinkToFit="1"/>
    </xf>
    <xf numFmtId="43" fontId="3" fillId="0" borderId="4" xfId="1" applyFont="1" applyFill="1" applyBorder="1" applyAlignment="1">
      <alignment shrinkToFit="1"/>
    </xf>
    <xf numFmtId="165" fontId="3" fillId="3" borderId="4" xfId="1" applyNumberFormat="1" applyFont="1" applyFill="1" applyBorder="1" applyAlignment="1">
      <alignment shrinkToFit="1"/>
    </xf>
    <xf numFmtId="165" fontId="3" fillId="0" borderId="4" xfId="1" applyNumberFormat="1" applyFont="1" applyFill="1" applyBorder="1" applyAlignment="1">
      <alignment shrinkToFit="1"/>
    </xf>
    <xf numFmtId="9" fontId="3" fillId="0" borderId="5" xfId="2" applyFont="1" applyFill="1" applyBorder="1" applyAlignment="1">
      <alignment shrinkToFit="1"/>
    </xf>
    <xf numFmtId="166" fontId="3" fillId="0" borderId="0" xfId="0" applyNumberFormat="1" applyFont="1" applyFill="1"/>
    <xf numFmtId="3" fontId="4" fillId="4" borderId="10" xfId="0" applyNumberFormat="1" applyFont="1" applyFill="1" applyBorder="1"/>
    <xf numFmtId="43" fontId="4" fillId="4" borderId="10" xfId="1" applyFont="1" applyFill="1" applyBorder="1"/>
    <xf numFmtId="165" fontId="4" fillId="4" borderId="10" xfId="1" applyNumberFormat="1" applyFont="1" applyFill="1" applyBorder="1"/>
    <xf numFmtId="3" fontId="4" fillId="0" borderId="0" xfId="0" applyNumberFormat="1" applyFont="1" applyBorder="1"/>
    <xf numFmtId="3" fontId="4" fillId="0" borderId="12" xfId="0" applyNumberFormat="1" applyFont="1" applyBorder="1"/>
    <xf numFmtId="0" fontId="3" fillId="2" borderId="0" xfId="0" applyFont="1" applyFill="1" applyBorder="1"/>
    <xf numFmtId="0" fontId="3" fillId="2" borderId="13" xfId="0" applyFont="1" applyFill="1" applyBorder="1"/>
    <xf numFmtId="43" fontId="3" fillId="0" borderId="0" xfId="0" applyNumberFormat="1" applyFont="1" applyBorder="1"/>
    <xf numFmtId="0" fontId="3" fillId="5" borderId="0" xfId="0" applyFont="1" applyFill="1" applyBorder="1"/>
    <xf numFmtId="0" fontId="5" fillId="0" borderId="0" xfId="0" applyFont="1" applyFill="1" applyBorder="1"/>
    <xf numFmtId="0" fontId="3" fillId="0" borderId="4" xfId="0" applyFont="1" applyFill="1" applyBorder="1"/>
    <xf numFmtId="166" fontId="3" fillId="0" borderId="0" xfId="0" applyNumberFormat="1" applyFont="1" applyFill="1" applyBorder="1"/>
    <xf numFmtId="165" fontId="5" fillId="0" borderId="0" xfId="0" applyNumberFormat="1" applyFont="1" applyFill="1" applyBorder="1"/>
    <xf numFmtId="165" fontId="3" fillId="0" borderId="0" xfId="0" applyNumberFormat="1" applyFont="1" applyFill="1"/>
    <xf numFmtId="43" fontId="3" fillId="0" borderId="0" xfId="0" applyNumberFormat="1" applyFont="1" applyFill="1"/>
    <xf numFmtId="43" fontId="3" fillId="0" borderId="0" xfId="0" applyNumberFormat="1" applyFont="1" applyFill="1" applyBorder="1"/>
    <xf numFmtId="165" fontId="3" fillId="0" borderId="0" xfId="0" applyNumberFormat="1" applyFont="1" applyFill="1" applyBorder="1"/>
    <xf numFmtId="166" fontId="6" fillId="0" borderId="0" xfId="0" applyNumberFormat="1" applyFont="1" applyFill="1" applyBorder="1"/>
    <xf numFmtId="166" fontId="3" fillId="0" borderId="5" xfId="3" applyNumberFormat="1" applyFont="1" applyFill="1" applyBorder="1"/>
    <xf numFmtId="166" fontId="4" fillId="4" borderId="11" xfId="3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shrinkToFit="1"/>
    </xf>
    <xf numFmtId="9" fontId="3" fillId="0" borderId="4" xfId="2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shrinkToFit="1"/>
    </xf>
    <xf numFmtId="14" fontId="3" fillId="0" borderId="4" xfId="2" applyNumberFormat="1" applyFont="1" applyFill="1" applyBorder="1" applyAlignment="1">
      <alignment horizontal="center" shrinkToFit="1"/>
    </xf>
    <xf numFmtId="43" fontId="5" fillId="0" borderId="0" xfId="0" applyNumberFormat="1" applyFont="1" applyFill="1" applyBorder="1"/>
    <xf numFmtId="9" fontId="3" fillId="0" borderId="5" xfId="2" applyNumberFormat="1" applyFont="1" applyFill="1" applyBorder="1" applyAlignment="1">
      <alignment shrinkToFit="1"/>
    </xf>
    <xf numFmtId="14" fontId="3" fillId="6" borderId="4" xfId="0" applyNumberFormat="1" applyFont="1" applyFill="1" applyBorder="1" applyAlignment="1">
      <alignment horizontal="center" shrinkToFit="1"/>
    </xf>
    <xf numFmtId="0" fontId="7" fillId="0" borderId="0" xfId="0" applyFont="1"/>
    <xf numFmtId="2" fontId="7" fillId="0" borderId="0" xfId="0" applyNumberFormat="1" applyFont="1"/>
    <xf numFmtId="165" fontId="7" fillId="0" borderId="0" xfId="1" applyNumberFormat="1" applyFont="1"/>
    <xf numFmtId="0" fontId="8" fillId="0" borderId="14" xfId="0" applyFont="1" applyBorder="1"/>
    <xf numFmtId="0" fontId="7" fillId="0" borderId="14" xfId="0" applyFont="1" applyBorder="1"/>
    <xf numFmtId="165" fontId="7" fillId="0" borderId="14" xfId="1" applyNumberFormat="1" applyFont="1" applyBorder="1"/>
    <xf numFmtId="2" fontId="7" fillId="0" borderId="14" xfId="0" applyNumberFormat="1" applyFont="1" applyBorder="1"/>
    <xf numFmtId="0" fontId="8" fillId="7" borderId="14" xfId="0" applyFont="1" applyFill="1" applyBorder="1"/>
    <xf numFmtId="165" fontId="8" fillId="7" borderId="0" xfId="1" applyNumberFormat="1" applyFont="1" applyFill="1"/>
    <xf numFmtId="165" fontId="8" fillId="7" borderId="14" xfId="1" applyNumberFormat="1" applyFont="1" applyFill="1" applyBorder="1"/>
    <xf numFmtId="14" fontId="3" fillId="6" borderId="4" xfId="2" applyNumberFormat="1" applyFont="1" applyFill="1" applyBorder="1" applyAlignment="1">
      <alignment horizontal="center" shrinkToFit="1"/>
    </xf>
    <xf numFmtId="43" fontId="8" fillId="7" borderId="0" xfId="1" applyNumberFormat="1" applyFont="1" applyFill="1"/>
    <xf numFmtId="9" fontId="3" fillId="6" borderId="5" xfId="2" applyNumberFormat="1" applyFont="1" applyFill="1" applyBorder="1" applyAlignment="1">
      <alignment shrinkToFit="1"/>
    </xf>
    <xf numFmtId="9" fontId="4" fillId="0" borderId="5" xfId="2" applyNumberFormat="1" applyFont="1" applyFill="1" applyBorder="1" applyAlignment="1">
      <alignment shrinkToFit="1"/>
    </xf>
    <xf numFmtId="9" fontId="4" fillId="0" borderId="4" xfId="2" applyNumberFormat="1" applyFont="1" applyFill="1" applyBorder="1" applyAlignment="1">
      <alignment shrinkToFit="1"/>
    </xf>
    <xf numFmtId="164" fontId="4" fillId="0" borderId="0" xfId="0" applyNumberFormat="1" applyFont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8"/>
  <sheetViews>
    <sheetView tabSelected="1" view="pageBreakPreview" zoomScaleNormal="100" zoomScaleSheetLayoutView="100" workbookViewId="0">
      <pane ySplit="9" topLeftCell="A32" activePane="bottomLeft" state="frozen"/>
      <selection pane="bottomLeft" activeCell="A64" sqref="A64"/>
    </sheetView>
  </sheetViews>
  <sheetFormatPr defaultRowHeight="14.25" x14ac:dyDescent="0.2"/>
  <cols>
    <col min="1" max="1" width="73.7109375" style="6" customWidth="1"/>
    <col min="2" max="3" width="19.42578125" style="6" hidden="1" customWidth="1"/>
    <col min="4" max="8" width="12.7109375" style="6" hidden="1" customWidth="1"/>
    <col min="9" max="9" width="20.7109375" style="7" customWidth="1"/>
    <col min="10" max="10" width="20.7109375" style="8" customWidth="1"/>
    <col min="11" max="11" width="9.140625" style="4"/>
    <col min="12" max="12" width="10.42578125" style="4" bestFit="1" customWidth="1"/>
    <col min="13" max="16384" width="9.140625" style="4"/>
  </cols>
  <sheetData>
    <row r="1" spans="1:12" ht="18" x14ac:dyDescent="0.25">
      <c r="A1" s="1" t="s">
        <v>56</v>
      </c>
      <c r="B1" s="1"/>
      <c r="C1" s="1"/>
      <c r="D1" s="1"/>
      <c r="E1" s="1"/>
      <c r="F1" s="1"/>
      <c r="G1" s="1"/>
      <c r="H1" s="1"/>
      <c r="I1" s="2"/>
      <c r="J1" s="3"/>
    </row>
    <row r="2" spans="1:12" ht="18" x14ac:dyDescent="0.25">
      <c r="A2" s="1" t="s">
        <v>57</v>
      </c>
      <c r="B2" s="1"/>
      <c r="C2" s="1"/>
      <c r="D2" s="1"/>
      <c r="E2" s="1"/>
      <c r="F2" s="1"/>
      <c r="G2" s="1"/>
      <c r="H2" s="1"/>
      <c r="I2" s="2"/>
      <c r="J2" s="3"/>
    </row>
    <row r="3" spans="1:12" ht="18" x14ac:dyDescent="0.25">
      <c r="A3" s="1" t="s">
        <v>67</v>
      </c>
      <c r="B3" s="1"/>
      <c r="C3" s="1"/>
      <c r="D3" s="1"/>
      <c r="E3" s="1"/>
      <c r="F3" s="1"/>
      <c r="G3" s="1"/>
      <c r="H3" s="1"/>
      <c r="I3" s="2"/>
      <c r="J3" s="3"/>
    </row>
    <row r="4" spans="1:12" ht="15" hidden="1" x14ac:dyDescent="0.2">
      <c r="A4" s="75" t="s">
        <v>64</v>
      </c>
      <c r="B4" s="75"/>
      <c r="C4" s="75"/>
      <c r="D4" s="75"/>
      <c r="E4" s="75"/>
      <c r="F4" s="75"/>
      <c r="G4" s="75"/>
      <c r="H4" s="75"/>
      <c r="I4" s="75"/>
      <c r="J4" s="75"/>
    </row>
    <row r="5" spans="1:12" ht="15" x14ac:dyDescent="0.25">
      <c r="A5" s="54"/>
      <c r="B5" s="5"/>
      <c r="C5" s="5"/>
      <c r="D5" s="5"/>
      <c r="E5" s="5"/>
      <c r="F5" s="5"/>
      <c r="G5" s="5"/>
      <c r="H5" s="5"/>
      <c r="I5" s="2"/>
      <c r="J5" s="3"/>
    </row>
    <row r="6" spans="1:12" ht="15" thickBot="1" x14ac:dyDescent="0.25"/>
    <row r="7" spans="1:12" s="13" customFormat="1" ht="15.75" customHeight="1" x14ac:dyDescent="0.25">
      <c r="A7" s="9"/>
      <c r="B7" s="9" t="s">
        <v>58</v>
      </c>
      <c r="C7" s="9" t="s">
        <v>58</v>
      </c>
      <c r="D7" s="10" t="s">
        <v>58</v>
      </c>
      <c r="E7" s="9" t="str">
        <f>D7</f>
        <v>FY 2016</v>
      </c>
      <c r="F7" s="9" t="str">
        <f>D7</f>
        <v>FY 2016</v>
      </c>
      <c r="G7" s="10" t="s">
        <v>67</v>
      </c>
      <c r="H7" s="49" t="str">
        <f>G7</f>
        <v>FY 2017</v>
      </c>
      <c r="I7" s="11" t="s">
        <v>0</v>
      </c>
      <c r="J7" s="12" t="s">
        <v>1</v>
      </c>
    </row>
    <row r="8" spans="1:12" s="13" customFormat="1" ht="15.75" customHeight="1" x14ac:dyDescent="0.25">
      <c r="A8" s="14"/>
      <c r="B8" s="14" t="s">
        <v>62</v>
      </c>
      <c r="C8" s="14" t="s">
        <v>65</v>
      </c>
      <c r="D8" s="15" t="s">
        <v>66</v>
      </c>
      <c r="E8" s="14" t="s">
        <v>2</v>
      </c>
      <c r="F8" s="14" t="s">
        <v>3</v>
      </c>
      <c r="G8" s="15" t="s">
        <v>59</v>
      </c>
      <c r="H8" s="50" t="s">
        <v>59</v>
      </c>
      <c r="I8" s="16" t="s">
        <v>59</v>
      </c>
      <c r="J8" s="17" t="s">
        <v>59</v>
      </c>
    </row>
    <row r="9" spans="1:12" s="13" customFormat="1" ht="15.75" thickBot="1" x14ac:dyDescent="0.3">
      <c r="A9" s="18" t="s">
        <v>4</v>
      </c>
      <c r="B9" s="18" t="s">
        <v>61</v>
      </c>
      <c r="C9" s="18" t="s">
        <v>61</v>
      </c>
      <c r="D9" s="19" t="s">
        <v>5</v>
      </c>
      <c r="E9" s="18" t="s">
        <v>6</v>
      </c>
      <c r="F9" s="18" t="s">
        <v>7</v>
      </c>
      <c r="G9" s="19" t="s">
        <v>8</v>
      </c>
      <c r="H9" s="51" t="s">
        <v>9</v>
      </c>
      <c r="I9" s="20" t="s">
        <v>10</v>
      </c>
      <c r="J9" s="21" t="s">
        <v>10</v>
      </c>
    </row>
    <row r="10" spans="1:12" s="8" customFormat="1" ht="15" x14ac:dyDescent="0.25">
      <c r="A10" s="22" t="s">
        <v>11</v>
      </c>
      <c r="B10" s="52" t="s">
        <v>63</v>
      </c>
      <c r="C10" s="55" t="s">
        <v>63</v>
      </c>
      <c r="D10" s="25">
        <f>605+34+18</f>
        <v>657</v>
      </c>
      <c r="E10" s="24">
        <f>531.71+20+50</f>
        <v>601.71</v>
      </c>
      <c r="F10" s="74">
        <f>D10/E10</f>
        <v>1.0918881188612455</v>
      </c>
      <c r="G10" s="25">
        <f>131793+4545+12283</f>
        <v>148621</v>
      </c>
      <c r="H10" s="26">
        <f>G10*0.025</f>
        <v>3715.5250000000001</v>
      </c>
      <c r="I10" s="47"/>
      <c r="J10" s="47">
        <f>SUM(H10:H10)</f>
        <v>3715.5250000000001</v>
      </c>
      <c r="L10" s="43"/>
    </row>
    <row r="11" spans="1:12" s="8" customFormat="1" ht="15" x14ac:dyDescent="0.25">
      <c r="A11" s="22" t="s">
        <v>12</v>
      </c>
      <c r="B11" s="52" t="s">
        <v>63</v>
      </c>
      <c r="C11" s="52" t="s">
        <v>63</v>
      </c>
      <c r="D11" s="25">
        <v>249</v>
      </c>
      <c r="E11" s="24">
        <v>244.44</v>
      </c>
      <c r="F11" s="73">
        <f>D11/E11</f>
        <v>1.018654884634266</v>
      </c>
      <c r="G11" s="25">
        <v>53432</v>
      </c>
      <c r="H11" s="26">
        <f t="shared" ref="H11:H54" si="0">G11*0.025</f>
        <v>1335.8000000000002</v>
      </c>
      <c r="I11" s="47"/>
      <c r="J11" s="47">
        <f>SUM(H11:H11)</f>
        <v>1335.8000000000002</v>
      </c>
    </row>
    <row r="12" spans="1:12" s="8" customFormat="1" x14ac:dyDescent="0.2">
      <c r="A12" s="22" t="s">
        <v>13</v>
      </c>
      <c r="B12" s="52" t="s">
        <v>63</v>
      </c>
      <c r="C12" s="59"/>
      <c r="D12" s="25">
        <v>88</v>
      </c>
      <c r="E12" s="24">
        <v>126.09</v>
      </c>
      <c r="F12" s="72">
        <f t="shared" ref="F12:F53" si="1">D12/E12</f>
        <v>0.69791418827821394</v>
      </c>
      <c r="G12" s="25">
        <v>43937</v>
      </c>
      <c r="H12" s="26">
        <f t="shared" si="0"/>
        <v>1098.425</v>
      </c>
      <c r="I12" s="47">
        <f>SUM(H12:H12)</f>
        <v>1098.425</v>
      </c>
      <c r="J12" s="47"/>
    </row>
    <row r="13" spans="1:12" s="8" customFormat="1" ht="15" x14ac:dyDescent="0.25">
      <c r="A13" s="22" t="s">
        <v>14</v>
      </c>
      <c r="B13" s="52" t="s">
        <v>63</v>
      </c>
      <c r="C13" s="52" t="s">
        <v>63</v>
      </c>
      <c r="D13" s="25">
        <v>73</v>
      </c>
      <c r="E13" s="24">
        <v>84.44</v>
      </c>
      <c r="F13" s="73">
        <f t="shared" si="1"/>
        <v>0.86451918522027482</v>
      </c>
      <c r="G13" s="25">
        <v>16091</v>
      </c>
      <c r="H13" s="26">
        <f t="shared" si="0"/>
        <v>402.27500000000003</v>
      </c>
      <c r="I13" s="47"/>
      <c r="J13" s="47">
        <f>SUM(H13:H13)</f>
        <v>402.27500000000003</v>
      </c>
    </row>
    <row r="14" spans="1:12" s="8" customFormat="1" ht="15" x14ac:dyDescent="0.25">
      <c r="A14" s="22" t="s">
        <v>15</v>
      </c>
      <c r="B14" s="52" t="s">
        <v>63</v>
      </c>
      <c r="C14" s="55" t="s">
        <v>63</v>
      </c>
      <c r="D14" s="25">
        <v>192</v>
      </c>
      <c r="E14" s="24">
        <f>201.21+12</f>
        <v>213.21</v>
      </c>
      <c r="F14" s="73">
        <f t="shared" si="1"/>
        <v>0.90052061347966794</v>
      </c>
      <c r="G14" s="25">
        <f>79243+4537</f>
        <v>83780</v>
      </c>
      <c r="H14" s="26">
        <f t="shared" si="0"/>
        <v>2094.5</v>
      </c>
      <c r="I14" s="47"/>
      <c r="J14" s="47">
        <f t="shared" ref="J14" si="2">SUM(H14:H14)</f>
        <v>2094.5</v>
      </c>
    </row>
    <row r="15" spans="1:12" s="8" customFormat="1" x14ac:dyDescent="0.2">
      <c r="A15" s="22" t="s">
        <v>16</v>
      </c>
      <c r="B15" s="52"/>
      <c r="C15" s="52"/>
      <c r="D15" s="25"/>
      <c r="E15" s="24">
        <v>7</v>
      </c>
      <c r="F15" s="58"/>
      <c r="G15" s="25">
        <v>1190</v>
      </c>
      <c r="H15" s="26">
        <f t="shared" si="0"/>
        <v>29.75</v>
      </c>
      <c r="I15" s="47">
        <f>SUM(H15:H15)</f>
        <v>29.75</v>
      </c>
      <c r="J15" s="47"/>
    </row>
    <row r="16" spans="1:12" s="8" customFormat="1" ht="15" x14ac:dyDescent="0.25">
      <c r="A16" s="22" t="s">
        <v>17</v>
      </c>
      <c r="B16" s="52" t="s">
        <v>63</v>
      </c>
      <c r="C16" s="52" t="s">
        <v>63</v>
      </c>
      <c r="D16" s="25">
        <v>1122</v>
      </c>
      <c r="E16" s="24">
        <v>1355.05</v>
      </c>
      <c r="F16" s="73">
        <f t="shared" si="1"/>
        <v>0.82801372643075899</v>
      </c>
      <c r="G16" s="25">
        <f>267562+7231+57685+91004+59299+22780+460108+19522</f>
        <v>985191</v>
      </c>
      <c r="H16" s="26">
        <f t="shared" si="0"/>
        <v>24629.775000000001</v>
      </c>
      <c r="I16" s="47"/>
      <c r="J16" s="47">
        <f t="shared" ref="J16:J17" si="3">SUM(H16:H16)</f>
        <v>24629.775000000001</v>
      </c>
      <c r="L16" s="28"/>
    </row>
    <row r="17" spans="1:12" ht="15" x14ac:dyDescent="0.25">
      <c r="A17" s="22" t="s">
        <v>18</v>
      </c>
      <c r="B17" s="53" t="s">
        <v>63</v>
      </c>
      <c r="C17" s="52" t="s">
        <v>63</v>
      </c>
      <c r="D17" s="25">
        <v>365</v>
      </c>
      <c r="E17" s="24">
        <v>455.71</v>
      </c>
      <c r="F17" s="73">
        <f t="shared" si="1"/>
        <v>0.8009479712975357</v>
      </c>
      <c r="G17" s="25">
        <v>214152</v>
      </c>
      <c r="H17" s="26">
        <f t="shared" si="0"/>
        <v>5353.8</v>
      </c>
      <c r="I17" s="47"/>
      <c r="J17" s="47">
        <f t="shared" si="3"/>
        <v>5353.8</v>
      </c>
    </row>
    <row r="18" spans="1:12" x14ac:dyDescent="0.2">
      <c r="A18" s="22" t="s">
        <v>19</v>
      </c>
      <c r="B18" s="52" t="s">
        <v>63</v>
      </c>
      <c r="C18" s="55" t="s">
        <v>63</v>
      </c>
      <c r="D18" s="25">
        <v>344</v>
      </c>
      <c r="E18" s="24">
        <v>789.59</v>
      </c>
      <c r="F18" s="72">
        <f t="shared" si="1"/>
        <v>0.43566914474600743</v>
      </c>
      <c r="G18" s="25">
        <v>186528</v>
      </c>
      <c r="H18" s="26">
        <f t="shared" si="0"/>
        <v>4663.2</v>
      </c>
      <c r="I18" s="47">
        <f>SUM(H18:H18)</f>
        <v>4663.2</v>
      </c>
      <c r="J18" s="47"/>
    </row>
    <row r="19" spans="1:12" x14ac:dyDescent="0.2">
      <c r="A19" s="27" t="s">
        <v>20</v>
      </c>
      <c r="B19" s="53"/>
      <c r="C19" s="56"/>
      <c r="D19" s="25">
        <v>1121</v>
      </c>
      <c r="E19" s="24">
        <f>832.73+19</f>
        <v>851.73</v>
      </c>
      <c r="F19" s="58">
        <f t="shared" si="1"/>
        <v>1.3161447876674532</v>
      </c>
      <c r="G19" s="25">
        <f>351205+7344</f>
        <v>358549</v>
      </c>
      <c r="H19" s="26">
        <f t="shared" si="0"/>
        <v>8963.7250000000004</v>
      </c>
      <c r="I19" s="47">
        <f t="shared" ref="I19" si="4">SUM(H19:H19)</f>
        <v>8963.7250000000004</v>
      </c>
      <c r="J19" s="47"/>
    </row>
    <row r="20" spans="1:12" ht="15" x14ac:dyDescent="0.25">
      <c r="A20" s="22" t="s">
        <v>21</v>
      </c>
      <c r="B20" s="53" t="s">
        <v>63</v>
      </c>
      <c r="C20" s="52" t="s">
        <v>63</v>
      </c>
      <c r="D20" s="25">
        <v>721</v>
      </c>
      <c r="E20" s="24">
        <v>880.4</v>
      </c>
      <c r="F20" s="73">
        <f t="shared" si="1"/>
        <v>0.81894593366651525</v>
      </c>
      <c r="G20" s="25">
        <v>167515</v>
      </c>
      <c r="H20" s="26">
        <f t="shared" si="0"/>
        <v>4187.875</v>
      </c>
      <c r="I20" s="47"/>
      <c r="J20" s="47">
        <f>SUM(H20:H20)</f>
        <v>4187.875</v>
      </c>
    </row>
    <row r="21" spans="1:12" x14ac:dyDescent="0.2">
      <c r="A21" s="22" t="s">
        <v>22</v>
      </c>
      <c r="B21" s="53"/>
      <c r="C21" s="53"/>
      <c r="D21" s="25"/>
      <c r="E21" s="24">
        <v>136.12</v>
      </c>
      <c r="F21" s="58">
        <f t="shared" si="1"/>
        <v>0</v>
      </c>
      <c r="G21" s="25">
        <v>36630</v>
      </c>
      <c r="H21" s="26">
        <f t="shared" si="0"/>
        <v>915.75</v>
      </c>
      <c r="I21" s="47">
        <f>SUM(H21:H21)</f>
        <v>915.75</v>
      </c>
      <c r="J21" s="47"/>
    </row>
    <row r="22" spans="1:12" x14ac:dyDescent="0.2">
      <c r="A22" s="22" t="s">
        <v>23</v>
      </c>
      <c r="B22" s="52"/>
      <c r="C22" s="52"/>
      <c r="D22" s="25"/>
      <c r="E22" s="24">
        <v>243.18</v>
      </c>
      <c r="F22" s="58">
        <f t="shared" si="1"/>
        <v>0</v>
      </c>
      <c r="G22" s="25">
        <v>85234</v>
      </c>
      <c r="H22" s="26">
        <f t="shared" si="0"/>
        <v>2130.85</v>
      </c>
      <c r="I22" s="47">
        <f>SUM(H22:H22)</f>
        <v>2130.85</v>
      </c>
      <c r="J22" s="47"/>
    </row>
    <row r="23" spans="1:12" ht="15" x14ac:dyDescent="0.25">
      <c r="A23" s="22" t="s">
        <v>24</v>
      </c>
      <c r="B23" s="52" t="s">
        <v>63</v>
      </c>
      <c r="C23" s="55" t="s">
        <v>63</v>
      </c>
      <c r="D23" s="25">
        <v>464</v>
      </c>
      <c r="E23" s="24">
        <v>566.94000000000005</v>
      </c>
      <c r="F23" s="73">
        <f t="shared" si="1"/>
        <v>0.81842875789325142</v>
      </c>
      <c r="G23" s="25">
        <v>130834</v>
      </c>
      <c r="H23" s="26">
        <f t="shared" si="0"/>
        <v>3270.8500000000004</v>
      </c>
      <c r="I23" s="47"/>
      <c r="J23" s="47">
        <f>SUM(H23:H23)</f>
        <v>3270.8500000000004</v>
      </c>
    </row>
    <row r="24" spans="1:12" ht="15" x14ac:dyDescent="0.25">
      <c r="A24" s="22" t="s">
        <v>25</v>
      </c>
      <c r="B24" s="52" t="s">
        <v>63</v>
      </c>
      <c r="C24" s="55" t="s">
        <v>63</v>
      </c>
      <c r="D24" s="25">
        <v>605</v>
      </c>
      <c r="E24" s="24">
        <v>677.55</v>
      </c>
      <c r="F24" s="73">
        <f t="shared" si="1"/>
        <v>0.89292303151058972</v>
      </c>
      <c r="G24" s="25">
        <v>124539</v>
      </c>
      <c r="H24" s="26">
        <f t="shared" si="0"/>
        <v>3113.4750000000004</v>
      </c>
      <c r="I24" s="47"/>
      <c r="J24" s="47">
        <f>SUM(H24:H24)</f>
        <v>3113.4750000000004</v>
      </c>
    </row>
    <row r="25" spans="1:12" s="8" customFormat="1" ht="15" x14ac:dyDescent="0.25">
      <c r="A25" s="22" t="s">
        <v>26</v>
      </c>
      <c r="B25" s="52" t="s">
        <v>63</v>
      </c>
      <c r="C25" s="55" t="s">
        <v>63</v>
      </c>
      <c r="D25" s="25">
        <v>1859</v>
      </c>
      <c r="E25" s="24">
        <v>2195.92</v>
      </c>
      <c r="F25" s="73">
        <f t="shared" si="1"/>
        <v>0.846570002550184</v>
      </c>
      <c r="G25" s="25">
        <v>3389794</v>
      </c>
      <c r="H25" s="26">
        <f t="shared" si="0"/>
        <v>84744.85</v>
      </c>
      <c r="I25" s="47"/>
      <c r="J25" s="47">
        <f>SUM(H25:H25)</f>
        <v>84744.85</v>
      </c>
    </row>
    <row r="26" spans="1:12" s="8" customFormat="1" hidden="1" x14ac:dyDescent="0.2">
      <c r="A26" s="22" t="s">
        <v>53</v>
      </c>
      <c r="B26" s="52"/>
      <c r="C26" s="52"/>
      <c r="D26" s="25"/>
      <c r="E26" s="24"/>
      <c r="F26" s="58"/>
      <c r="G26" s="25">
        <v>0</v>
      </c>
      <c r="H26" s="26">
        <f t="shared" si="0"/>
        <v>0</v>
      </c>
      <c r="I26" s="47">
        <f>SUM(H26:H26)</f>
        <v>0</v>
      </c>
      <c r="J26" s="47"/>
    </row>
    <row r="27" spans="1:12" s="8" customFormat="1" hidden="1" x14ac:dyDescent="0.2">
      <c r="A27" s="22" t="s">
        <v>54</v>
      </c>
      <c r="B27" s="52"/>
      <c r="C27" s="52"/>
      <c r="D27" s="25"/>
      <c r="E27" s="24"/>
      <c r="F27" s="58"/>
      <c r="G27" s="25">
        <v>0</v>
      </c>
      <c r="H27" s="26">
        <f t="shared" si="0"/>
        <v>0</v>
      </c>
      <c r="I27" s="47">
        <f>SUM(H27:H27)</f>
        <v>0</v>
      </c>
      <c r="J27" s="47"/>
      <c r="L27" s="42"/>
    </row>
    <row r="28" spans="1:12" s="8" customFormat="1" x14ac:dyDescent="0.2">
      <c r="A28" s="22" t="s">
        <v>27</v>
      </c>
      <c r="B28" s="52"/>
      <c r="C28" s="52"/>
      <c r="D28" s="25"/>
      <c r="E28" s="24">
        <v>59.07</v>
      </c>
      <c r="F28" s="58">
        <f t="shared" si="1"/>
        <v>0</v>
      </c>
      <c r="G28" s="25">
        <v>10308</v>
      </c>
      <c r="H28" s="26">
        <f t="shared" si="0"/>
        <v>257.7</v>
      </c>
      <c r="I28" s="47">
        <f>SUM(H28:H28)</f>
        <v>257.7</v>
      </c>
      <c r="J28" s="47"/>
    </row>
    <row r="29" spans="1:12" s="8" customFormat="1" x14ac:dyDescent="0.2">
      <c r="A29" s="22" t="s">
        <v>28</v>
      </c>
      <c r="B29" s="52"/>
      <c r="C29" s="55"/>
      <c r="D29" s="25">
        <v>79</v>
      </c>
      <c r="E29" s="24">
        <v>182.18</v>
      </c>
      <c r="F29" s="58">
        <f t="shared" si="1"/>
        <v>0.43363706224613019</v>
      </c>
      <c r="G29" s="25">
        <v>32517</v>
      </c>
      <c r="H29" s="26">
        <f t="shared" si="0"/>
        <v>812.92500000000007</v>
      </c>
      <c r="I29" s="47">
        <f t="shared" ref="I29:I31" si="5">SUM(H29:H29)</f>
        <v>812.92500000000007</v>
      </c>
      <c r="J29" s="47"/>
    </row>
    <row r="30" spans="1:12" s="8" customFormat="1" x14ac:dyDescent="0.2">
      <c r="A30" s="22" t="s">
        <v>29</v>
      </c>
      <c r="B30" s="52"/>
      <c r="C30" s="55"/>
      <c r="D30" s="25"/>
      <c r="E30" s="24">
        <v>5.54</v>
      </c>
      <c r="F30" s="58">
        <f t="shared" si="1"/>
        <v>0</v>
      </c>
      <c r="G30" s="25">
        <v>984</v>
      </c>
      <c r="H30" s="26">
        <f t="shared" si="0"/>
        <v>24.6</v>
      </c>
      <c r="I30" s="47">
        <f t="shared" si="5"/>
        <v>24.6</v>
      </c>
      <c r="J30" s="47"/>
    </row>
    <row r="31" spans="1:12" s="8" customFormat="1" x14ac:dyDescent="0.2">
      <c r="A31" s="27" t="s">
        <v>30</v>
      </c>
      <c r="B31" s="52"/>
      <c r="C31" s="55"/>
      <c r="D31" s="25"/>
      <c r="E31" s="24">
        <v>8</v>
      </c>
      <c r="F31" s="58">
        <f t="shared" si="1"/>
        <v>0</v>
      </c>
      <c r="G31" s="25">
        <v>1566</v>
      </c>
      <c r="H31" s="26">
        <f t="shared" si="0"/>
        <v>39.150000000000006</v>
      </c>
      <c r="I31" s="47">
        <f t="shared" si="5"/>
        <v>39.150000000000006</v>
      </c>
      <c r="J31" s="47"/>
    </row>
    <row r="32" spans="1:12" s="8" customFormat="1" x14ac:dyDescent="0.2">
      <c r="A32" s="22" t="s">
        <v>31</v>
      </c>
      <c r="B32" s="53"/>
      <c r="C32" s="56"/>
      <c r="D32" s="25"/>
      <c r="E32" s="24">
        <v>68.72</v>
      </c>
      <c r="F32" s="58">
        <f t="shared" si="1"/>
        <v>0</v>
      </c>
      <c r="G32" s="25">
        <v>16455</v>
      </c>
      <c r="H32" s="26">
        <f t="shared" si="0"/>
        <v>411.375</v>
      </c>
      <c r="I32" s="47">
        <f>SUM(H32:H32)</f>
        <v>411.375</v>
      </c>
      <c r="J32" s="47"/>
    </row>
    <row r="33" spans="1:37" s="8" customFormat="1" ht="15" x14ac:dyDescent="0.25">
      <c r="A33" s="22" t="s">
        <v>55</v>
      </c>
      <c r="B33" s="52" t="s">
        <v>63</v>
      </c>
      <c r="C33" s="55" t="s">
        <v>63</v>
      </c>
      <c r="D33" s="25">
        <v>55</v>
      </c>
      <c r="E33" s="24">
        <v>43.69</v>
      </c>
      <c r="F33" s="73">
        <f t="shared" si="1"/>
        <v>1.2588693064774548</v>
      </c>
      <c r="G33" s="25">
        <v>9097</v>
      </c>
      <c r="H33" s="26">
        <f t="shared" si="0"/>
        <v>227.42500000000001</v>
      </c>
      <c r="I33" s="47"/>
      <c r="J33" s="47">
        <f>SUM(H33:H33)</f>
        <v>227.42500000000001</v>
      </c>
    </row>
    <row r="34" spans="1:37" s="8" customFormat="1" x14ac:dyDescent="0.2">
      <c r="A34" s="22" t="s">
        <v>32</v>
      </c>
      <c r="B34" s="52"/>
      <c r="C34" s="52"/>
      <c r="D34" s="25"/>
      <c r="E34" s="24">
        <v>204.05</v>
      </c>
      <c r="F34" s="58">
        <f t="shared" si="1"/>
        <v>0</v>
      </c>
      <c r="G34" s="25">
        <v>31268</v>
      </c>
      <c r="H34" s="26">
        <f t="shared" si="0"/>
        <v>781.7</v>
      </c>
      <c r="I34" s="47">
        <f>SUM(H34:H34)</f>
        <v>781.7</v>
      </c>
      <c r="J34" s="47"/>
    </row>
    <row r="35" spans="1:37" s="8" customFormat="1" x14ac:dyDescent="0.2">
      <c r="A35" s="22" t="s">
        <v>33</v>
      </c>
      <c r="B35" s="52"/>
      <c r="C35" s="55"/>
      <c r="D35" s="25">
        <v>2561</v>
      </c>
      <c r="E35" s="24">
        <v>3027.95</v>
      </c>
      <c r="F35" s="58">
        <f t="shared" si="1"/>
        <v>0.84578675341402609</v>
      </c>
      <c r="G35" s="25">
        <f>1232017+111317+31446+143391+269801+115090+629</f>
        <v>1903691</v>
      </c>
      <c r="H35" s="26">
        <f t="shared" si="0"/>
        <v>47592.275000000001</v>
      </c>
      <c r="I35" s="47">
        <f t="shared" ref="I35" si="6">SUM(H35:H35)</f>
        <v>47592.275000000001</v>
      </c>
      <c r="J35" s="47"/>
    </row>
    <row r="36" spans="1:37" s="8" customFormat="1" x14ac:dyDescent="0.2">
      <c r="A36" s="22" t="s">
        <v>34</v>
      </c>
      <c r="B36" s="52"/>
      <c r="C36" s="52"/>
      <c r="D36" s="25"/>
      <c r="E36" s="24">
        <v>38.44</v>
      </c>
      <c r="F36" s="58">
        <f t="shared" si="1"/>
        <v>0</v>
      </c>
      <c r="G36" s="25">
        <v>11034</v>
      </c>
      <c r="H36" s="26">
        <f t="shared" si="0"/>
        <v>275.85000000000002</v>
      </c>
      <c r="I36" s="47">
        <f t="shared" ref="I36:I41" si="7">SUM(H36:H36)</f>
        <v>275.85000000000002</v>
      </c>
      <c r="J36" s="4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x14ac:dyDescent="0.2">
      <c r="A37" s="27" t="s">
        <v>35</v>
      </c>
      <c r="B37" s="53"/>
      <c r="C37" s="53"/>
      <c r="D37" s="25">
        <v>1</v>
      </c>
      <c r="E37" s="24">
        <v>60.17</v>
      </c>
      <c r="F37" s="58">
        <f t="shared" si="1"/>
        <v>1.6619577862722286E-2</v>
      </c>
      <c r="G37" s="25">
        <v>10163</v>
      </c>
      <c r="H37" s="26">
        <f t="shared" si="0"/>
        <v>254.07500000000002</v>
      </c>
      <c r="I37" s="47">
        <f t="shared" si="7"/>
        <v>254.07500000000002</v>
      </c>
      <c r="J37" s="4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x14ac:dyDescent="0.2">
      <c r="A38" s="22" t="s">
        <v>36</v>
      </c>
      <c r="B38" s="52" t="s">
        <v>63</v>
      </c>
      <c r="C38" s="59"/>
      <c r="D38" s="25"/>
      <c r="E38" s="24">
        <v>3</v>
      </c>
      <c r="F38" s="72">
        <f t="shared" si="1"/>
        <v>0</v>
      </c>
      <c r="G38" s="25">
        <v>835</v>
      </c>
      <c r="H38" s="26">
        <f t="shared" si="0"/>
        <v>20.875</v>
      </c>
      <c r="I38" s="47">
        <f t="shared" si="7"/>
        <v>20.875</v>
      </c>
      <c r="J38" s="4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x14ac:dyDescent="0.2">
      <c r="A39" s="22" t="s">
        <v>37</v>
      </c>
      <c r="B39" s="52"/>
      <c r="C39" s="52"/>
      <c r="D39" s="25"/>
      <c r="E39" s="24">
        <v>88.61</v>
      </c>
      <c r="F39" s="58">
        <f t="shared" si="1"/>
        <v>0</v>
      </c>
      <c r="G39" s="25">
        <v>18493</v>
      </c>
      <c r="H39" s="26">
        <f t="shared" si="0"/>
        <v>462.32500000000005</v>
      </c>
      <c r="I39" s="47">
        <f t="shared" si="7"/>
        <v>462.32500000000005</v>
      </c>
      <c r="J39" s="4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5" x14ac:dyDescent="0.25">
      <c r="A40" s="22" t="s">
        <v>38</v>
      </c>
      <c r="B40" s="52" t="s">
        <v>63</v>
      </c>
      <c r="C40" s="55" t="s">
        <v>63</v>
      </c>
      <c r="D40" s="25">
        <v>252</v>
      </c>
      <c r="E40" s="24">
        <v>306.5</v>
      </c>
      <c r="F40" s="73">
        <f t="shared" si="1"/>
        <v>0.82218597063621535</v>
      </c>
      <c r="G40" s="25">
        <v>345324</v>
      </c>
      <c r="H40" s="26">
        <f t="shared" si="0"/>
        <v>8633.1</v>
      </c>
      <c r="I40" s="47"/>
      <c r="J40" s="47">
        <f>SUM(H40:H40)</f>
        <v>8633.1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x14ac:dyDescent="0.2">
      <c r="A41" s="22" t="s">
        <v>39</v>
      </c>
      <c r="B41" s="52"/>
      <c r="C41" s="52"/>
      <c r="D41" s="25">
        <v>33</v>
      </c>
      <c r="E41" s="24">
        <v>446.3</v>
      </c>
      <c r="F41" s="58">
        <f t="shared" si="1"/>
        <v>7.3941295092986775E-2</v>
      </c>
      <c r="G41" s="25">
        <v>99837</v>
      </c>
      <c r="H41" s="26">
        <f t="shared" si="0"/>
        <v>2495.9250000000002</v>
      </c>
      <c r="I41" s="47">
        <f t="shared" si="7"/>
        <v>2495.9250000000002</v>
      </c>
      <c r="J41" s="4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8" customFormat="1" hidden="1" x14ac:dyDescent="0.2">
      <c r="A42" s="22"/>
      <c r="B42" s="52"/>
      <c r="C42" s="52"/>
      <c r="D42" s="23"/>
      <c r="E42" s="24"/>
      <c r="F42" s="27"/>
      <c r="G42" s="25">
        <v>0</v>
      </c>
      <c r="H42" s="26">
        <f t="shared" si="0"/>
        <v>0</v>
      </c>
      <c r="I42" s="47"/>
      <c r="J42" s="4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s="8" customFormat="1" x14ac:dyDescent="0.2">
      <c r="A43" s="22" t="s">
        <v>40</v>
      </c>
      <c r="B43" s="52"/>
      <c r="C43" s="52"/>
      <c r="D43" s="23"/>
      <c r="E43" s="24">
        <v>100.65</v>
      </c>
      <c r="F43" s="58">
        <f t="shared" si="1"/>
        <v>0</v>
      </c>
      <c r="G43" s="25">
        <v>21515</v>
      </c>
      <c r="H43" s="26">
        <f t="shared" si="0"/>
        <v>537.875</v>
      </c>
      <c r="I43" s="47">
        <f t="shared" ref="I43" si="8">SUM(H43:H43)</f>
        <v>537.875</v>
      </c>
      <c r="J43" s="47"/>
      <c r="K43" s="7"/>
      <c r="L43" s="4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s="8" customFormat="1" x14ac:dyDescent="0.2">
      <c r="A44" s="22" t="s">
        <v>41</v>
      </c>
      <c r="B44" s="52"/>
      <c r="C44" s="52"/>
      <c r="D44" s="23"/>
      <c r="E44" s="24">
        <v>217.83</v>
      </c>
      <c r="F44" s="58">
        <f t="shared" si="1"/>
        <v>0</v>
      </c>
      <c r="G44" s="25">
        <v>43171</v>
      </c>
      <c r="H44" s="26">
        <f t="shared" si="0"/>
        <v>1079.2750000000001</v>
      </c>
      <c r="I44" s="47">
        <f t="shared" ref="I44:I51" si="9">SUM(H44:H44)</f>
        <v>1079.2750000000001</v>
      </c>
      <c r="J44" s="4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s="8" customFormat="1" x14ac:dyDescent="0.2">
      <c r="A45" s="22" t="s">
        <v>42</v>
      </c>
      <c r="B45" s="52" t="s">
        <v>63</v>
      </c>
      <c r="C45" s="59"/>
      <c r="D45" s="23"/>
      <c r="E45" s="24">
        <v>612.79</v>
      </c>
      <c r="F45" s="72">
        <f t="shared" si="1"/>
        <v>0</v>
      </c>
      <c r="G45" s="25">
        <v>137854</v>
      </c>
      <c r="H45" s="26">
        <f t="shared" si="0"/>
        <v>3446.3500000000004</v>
      </c>
      <c r="I45" s="47">
        <f t="shared" si="9"/>
        <v>3446.3500000000004</v>
      </c>
      <c r="J45" s="4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s="8" customFormat="1" x14ac:dyDescent="0.2">
      <c r="A46" s="22" t="s">
        <v>43</v>
      </c>
      <c r="B46" s="53" t="s">
        <v>63</v>
      </c>
      <c r="C46" s="70" t="s">
        <v>71</v>
      </c>
      <c r="D46" s="23"/>
      <c r="E46" s="24">
        <v>3326.22</v>
      </c>
      <c r="F46" s="72">
        <f t="shared" si="1"/>
        <v>0</v>
      </c>
      <c r="G46" s="25">
        <v>710255</v>
      </c>
      <c r="H46" s="26">
        <f t="shared" si="0"/>
        <v>17756.375</v>
      </c>
      <c r="I46" s="47">
        <f t="shared" si="9"/>
        <v>17756.375</v>
      </c>
      <c r="J46" s="4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s="7" customFormat="1" x14ac:dyDescent="0.2">
      <c r="A47" s="22" t="s">
        <v>69</v>
      </c>
      <c r="B47" s="52" t="s">
        <v>63</v>
      </c>
      <c r="C47" s="59" t="s">
        <v>71</v>
      </c>
      <c r="D47" s="23"/>
      <c r="E47" s="24">
        <v>203.04</v>
      </c>
      <c r="F47" s="72">
        <f t="shared" si="1"/>
        <v>0</v>
      </c>
      <c r="G47" s="25">
        <v>40367</v>
      </c>
      <c r="H47" s="26">
        <f t="shared" si="0"/>
        <v>1009.1750000000001</v>
      </c>
      <c r="I47" s="47">
        <f t="shared" si="9"/>
        <v>1009.1750000000001</v>
      </c>
      <c r="J47" s="47"/>
    </row>
    <row r="48" spans="1:37" s="8" customFormat="1" x14ac:dyDescent="0.2">
      <c r="A48" s="22" t="s">
        <v>44</v>
      </c>
      <c r="B48" s="52"/>
      <c r="C48" s="52"/>
      <c r="D48" s="23"/>
      <c r="E48" s="24">
        <v>187.79</v>
      </c>
      <c r="F48" s="58">
        <f t="shared" si="1"/>
        <v>0</v>
      </c>
      <c r="G48" s="25">
        <v>23686</v>
      </c>
      <c r="H48" s="26">
        <f t="shared" si="0"/>
        <v>592.15</v>
      </c>
      <c r="I48" s="47">
        <f t="shared" si="9"/>
        <v>592.15</v>
      </c>
      <c r="J48" s="4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x14ac:dyDescent="0.2">
      <c r="A49" s="22" t="s">
        <v>45</v>
      </c>
      <c r="B49" s="52"/>
      <c r="C49" s="52"/>
      <c r="D49" s="23"/>
      <c r="E49" s="24">
        <v>9.25</v>
      </c>
      <c r="F49" s="58">
        <f t="shared" si="1"/>
        <v>0</v>
      </c>
      <c r="G49" s="25">
        <v>1613</v>
      </c>
      <c r="H49" s="26">
        <f t="shared" si="0"/>
        <v>40.325000000000003</v>
      </c>
      <c r="I49" s="47">
        <f t="shared" si="9"/>
        <v>40.325000000000003</v>
      </c>
      <c r="J49" s="4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x14ac:dyDescent="0.2">
      <c r="A50" s="22" t="s">
        <v>46</v>
      </c>
      <c r="B50" s="52" t="s">
        <v>63</v>
      </c>
      <c r="C50" s="59" t="s">
        <v>71</v>
      </c>
      <c r="D50" s="23"/>
      <c r="E50" s="24">
        <v>257.29000000000002</v>
      </c>
      <c r="F50" s="72">
        <f t="shared" si="1"/>
        <v>0</v>
      </c>
      <c r="G50" s="25">
        <v>54457</v>
      </c>
      <c r="H50" s="26">
        <f t="shared" si="0"/>
        <v>1361.4250000000002</v>
      </c>
      <c r="I50" s="47">
        <f t="shared" si="9"/>
        <v>1361.4250000000002</v>
      </c>
      <c r="J50" s="4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x14ac:dyDescent="0.2">
      <c r="A51" s="22" t="s">
        <v>70</v>
      </c>
      <c r="B51" s="52" t="s">
        <v>63</v>
      </c>
      <c r="C51" s="52" t="s">
        <v>63</v>
      </c>
      <c r="D51" s="23"/>
      <c r="E51" s="24">
        <v>125.43</v>
      </c>
      <c r="F51" s="72">
        <f t="shared" si="1"/>
        <v>0</v>
      </c>
      <c r="G51" s="25">
        <v>25562</v>
      </c>
      <c r="H51" s="26">
        <f t="shared" si="0"/>
        <v>639.05000000000007</v>
      </c>
      <c r="I51" s="47">
        <f t="shared" si="9"/>
        <v>639.05000000000007</v>
      </c>
      <c r="J51" s="4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x14ac:dyDescent="0.2">
      <c r="A52" s="22" t="s">
        <v>47</v>
      </c>
      <c r="B52" s="52" t="s">
        <v>63</v>
      </c>
      <c r="C52" s="55" t="s">
        <v>63</v>
      </c>
      <c r="D52" s="23"/>
      <c r="E52" s="24">
        <v>2936.74</v>
      </c>
      <c r="F52" s="72">
        <f t="shared" si="1"/>
        <v>0</v>
      </c>
      <c r="G52" s="25">
        <v>626078</v>
      </c>
      <c r="H52" s="26">
        <f t="shared" si="0"/>
        <v>15651.95</v>
      </c>
      <c r="I52" s="47">
        <f t="shared" ref="I52:I54" si="10">SUM(H52:H52)</f>
        <v>15651.95</v>
      </c>
      <c r="J52" s="4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8" customFormat="1" x14ac:dyDescent="0.2">
      <c r="A53" s="22" t="s">
        <v>48</v>
      </c>
      <c r="B53" s="52"/>
      <c r="C53" s="52"/>
      <c r="D53" s="23"/>
      <c r="E53" s="24">
        <v>561.48</v>
      </c>
      <c r="F53" s="58">
        <f t="shared" si="1"/>
        <v>0</v>
      </c>
      <c r="G53" s="25">
        <v>123558</v>
      </c>
      <c r="H53" s="26">
        <f t="shared" si="0"/>
        <v>3088.9500000000003</v>
      </c>
      <c r="I53" s="47">
        <f t="shared" si="10"/>
        <v>3088.9500000000003</v>
      </c>
      <c r="J53" s="4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s="8" customFormat="1" ht="15" thickBot="1" x14ac:dyDescent="0.25">
      <c r="A54" s="22" t="s">
        <v>49</v>
      </c>
      <c r="B54" s="52"/>
      <c r="C54" s="52"/>
      <c r="D54" s="23"/>
      <c r="E54" s="24">
        <v>237.46</v>
      </c>
      <c r="F54" s="58">
        <f>D54/E54</f>
        <v>0</v>
      </c>
      <c r="G54" s="25">
        <v>51443</v>
      </c>
      <c r="H54" s="26">
        <f t="shared" si="0"/>
        <v>1286.075</v>
      </c>
      <c r="I54" s="47">
        <f t="shared" si="10"/>
        <v>1286.075</v>
      </c>
      <c r="J54" s="4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s="33" customFormat="1" ht="15.75" thickBot="1" x14ac:dyDescent="0.3">
      <c r="A55" s="29" t="s">
        <v>50</v>
      </c>
      <c r="B55" s="29"/>
      <c r="C55" s="29"/>
      <c r="D55" s="29">
        <f>SUM(D10:D54)</f>
        <v>10841</v>
      </c>
      <c r="E55" s="30">
        <f>SUM(E10:E54)</f>
        <v>22747.270000000008</v>
      </c>
      <c r="F55" s="30"/>
      <c r="G55" s="31">
        <f>SUM(G10:G54)</f>
        <v>10377148</v>
      </c>
      <c r="H55" s="31">
        <f>SUM(H10:H54)</f>
        <v>259428.7</v>
      </c>
      <c r="I55" s="48">
        <f>SUM(I10:I54)</f>
        <v>117719.45</v>
      </c>
      <c r="J55" s="48">
        <f>SUM(J10:J54)</f>
        <v>141709.25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s="35" customFormat="1" hidden="1" x14ac:dyDescent="0.2">
      <c r="A56" s="39" t="s">
        <v>60</v>
      </c>
      <c r="B56" s="7"/>
      <c r="C56" s="7"/>
      <c r="D56" s="38"/>
      <c r="E56" s="38"/>
      <c r="F56" s="38"/>
      <c r="G56" s="38"/>
      <c r="H56" s="38"/>
      <c r="I56" s="7"/>
      <c r="J56" s="7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37" s="34" customFormat="1" hidden="1" x14ac:dyDescent="0.2">
      <c r="A57" s="39" t="s">
        <v>51</v>
      </c>
      <c r="B57" s="7"/>
      <c r="C57" s="7"/>
      <c r="D57" s="38"/>
      <c r="E57" s="38"/>
      <c r="F57" s="38"/>
      <c r="G57" s="41"/>
      <c r="H57" s="38"/>
      <c r="I57" s="45"/>
      <c r="J57" s="46"/>
    </row>
    <row r="58" spans="1:37" s="34" customFormat="1" hidden="1" x14ac:dyDescent="0.2">
      <c r="A58" s="39" t="s">
        <v>52</v>
      </c>
      <c r="B58" s="7"/>
      <c r="C58" s="7"/>
      <c r="D58" s="38"/>
      <c r="E58" s="57"/>
      <c r="F58" s="38"/>
      <c r="G58" s="41"/>
      <c r="H58" s="38"/>
      <c r="I58" s="7"/>
      <c r="J58" s="7"/>
    </row>
    <row r="59" spans="1:37" hidden="1" x14ac:dyDescent="0.2">
      <c r="A59" s="37" t="s">
        <v>68</v>
      </c>
      <c r="B59" s="37"/>
      <c r="C59" s="37"/>
      <c r="E59" s="36"/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hidden="1" x14ac:dyDescent="0.2"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hidden="1" x14ac:dyDescent="0.2">
      <c r="I61" s="45"/>
      <c r="J61" s="40">
        <f>SUM(I55:J55)</f>
        <v>259428.7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hidden="1" x14ac:dyDescent="0.2">
      <c r="J62" s="40">
        <f>SUM(I10:J54)</f>
        <v>259428.7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x14ac:dyDescent="0.2">
      <c r="J63" s="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x14ac:dyDescent="0.2">
      <c r="J64" s="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0:37" x14ac:dyDescent="0.2">
      <c r="J65" s="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0:37" x14ac:dyDescent="0.2">
      <c r="J66" s="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0:37" x14ac:dyDescent="0.2">
      <c r="J67" s="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0:37" x14ac:dyDescent="0.2">
      <c r="J68" s="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0:37" x14ac:dyDescent="0.2">
      <c r="J69" s="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0:37" x14ac:dyDescent="0.2">
      <c r="J70" s="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0:37" x14ac:dyDescent="0.2">
      <c r="J71" s="7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0:37" x14ac:dyDescent="0.2">
      <c r="J72" s="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0:37" x14ac:dyDescent="0.2">
      <c r="J73" s="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0:37" x14ac:dyDescent="0.2"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0:37" x14ac:dyDescent="0.2"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0:37" x14ac:dyDescent="0.2"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0:37" x14ac:dyDescent="0.2"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0:37" x14ac:dyDescent="0.2">
      <c r="J78" s="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</sheetData>
  <mergeCells count="1">
    <mergeCell ref="A4:J4"/>
  </mergeCells>
  <printOptions horizontalCentered="1" verticalCentered="1" gridLines="1"/>
  <pageMargins left="0.5" right="0.5" top="0.5" bottom="0.75" header="0.25" footer="0.4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D30" sqref="D30"/>
    </sheetView>
  </sheetViews>
  <sheetFormatPr defaultRowHeight="15.75" x14ac:dyDescent="0.25"/>
  <cols>
    <col min="1" max="1" width="36.7109375" style="60" bestFit="1" customWidth="1"/>
    <col min="2" max="2" width="15" style="60" bestFit="1" customWidth="1"/>
    <col min="3" max="3" width="12.5703125" style="60" bestFit="1" customWidth="1"/>
    <col min="4" max="4" width="17" style="60" bestFit="1" customWidth="1"/>
    <col min="5" max="16384" width="9.140625" style="60"/>
  </cols>
  <sheetData>
    <row r="1" spans="1:4" x14ac:dyDescent="0.25">
      <c r="A1" s="63" t="s">
        <v>72</v>
      </c>
      <c r="B1" s="63" t="s">
        <v>73</v>
      </c>
      <c r="C1" s="63" t="s">
        <v>74</v>
      </c>
      <c r="D1" s="67" t="s">
        <v>103</v>
      </c>
    </row>
    <row r="2" spans="1:4" x14ac:dyDescent="0.25">
      <c r="A2" s="60" t="s">
        <v>75</v>
      </c>
      <c r="B2" s="62">
        <v>822</v>
      </c>
      <c r="C2" s="61">
        <v>87.7</v>
      </c>
      <c r="D2" s="68">
        <f>B2*(C2/100)</f>
        <v>720.89400000000001</v>
      </c>
    </row>
    <row r="3" spans="1:4" x14ac:dyDescent="0.25">
      <c r="A3" s="60" t="s">
        <v>76</v>
      </c>
      <c r="B3" s="62">
        <v>653</v>
      </c>
      <c r="C3" s="61">
        <v>92.6</v>
      </c>
      <c r="D3" s="68">
        <f t="shared" ref="D3:D29" si="0">B3*(C3/100)</f>
        <v>604.678</v>
      </c>
    </row>
    <row r="4" spans="1:4" x14ac:dyDescent="0.25">
      <c r="A4" s="60" t="s">
        <v>77</v>
      </c>
      <c r="B4" s="62">
        <v>205</v>
      </c>
      <c r="C4" s="61">
        <v>93.7</v>
      </c>
      <c r="D4" s="68">
        <f t="shared" si="0"/>
        <v>192.08500000000001</v>
      </c>
    </row>
    <row r="5" spans="1:4" x14ac:dyDescent="0.25">
      <c r="A5" s="60" t="s">
        <v>78</v>
      </c>
      <c r="B5" s="62">
        <v>632</v>
      </c>
      <c r="C5" s="61">
        <v>95.7</v>
      </c>
      <c r="D5" s="68">
        <f t="shared" si="0"/>
        <v>604.82400000000007</v>
      </c>
    </row>
    <row r="6" spans="1:4" x14ac:dyDescent="0.25">
      <c r="A6" s="60" t="s">
        <v>79</v>
      </c>
      <c r="B6" s="62">
        <v>2089</v>
      </c>
      <c r="C6" s="61">
        <v>89</v>
      </c>
      <c r="D6" s="68">
        <f t="shared" si="0"/>
        <v>1859.21</v>
      </c>
    </row>
    <row r="7" spans="1:4" x14ac:dyDescent="0.25">
      <c r="A7" s="60" t="s">
        <v>80</v>
      </c>
      <c r="B7" s="62">
        <v>8</v>
      </c>
      <c r="C7" s="61">
        <v>0</v>
      </c>
      <c r="D7" s="68">
        <f t="shared" si="0"/>
        <v>0</v>
      </c>
    </row>
    <row r="8" spans="1:4" x14ac:dyDescent="0.25">
      <c r="A8" s="60" t="s">
        <v>81</v>
      </c>
      <c r="B8" s="62">
        <v>640</v>
      </c>
      <c r="C8" s="61">
        <v>53.8</v>
      </c>
      <c r="D8" s="68">
        <f t="shared" si="0"/>
        <v>344.31999999999994</v>
      </c>
    </row>
    <row r="9" spans="1:4" x14ac:dyDescent="0.25">
      <c r="A9" s="60" t="s">
        <v>82</v>
      </c>
      <c r="B9" s="62">
        <v>384</v>
      </c>
      <c r="C9" s="61">
        <v>95.1</v>
      </c>
      <c r="D9" s="68">
        <f t="shared" si="0"/>
        <v>365.18399999999997</v>
      </c>
    </row>
    <row r="10" spans="1:4" x14ac:dyDescent="0.25">
      <c r="A10" s="60" t="s">
        <v>83</v>
      </c>
      <c r="B10" s="62">
        <v>49</v>
      </c>
      <c r="C10" s="61">
        <v>0</v>
      </c>
      <c r="D10" s="68">
        <f t="shared" si="0"/>
        <v>0</v>
      </c>
    </row>
    <row r="11" spans="1:4" x14ac:dyDescent="0.25">
      <c r="A11" s="60" t="s">
        <v>84</v>
      </c>
      <c r="B11" s="62">
        <v>2985</v>
      </c>
      <c r="C11" s="61">
        <v>85.8</v>
      </c>
      <c r="D11" s="68">
        <f t="shared" si="0"/>
        <v>2561.13</v>
      </c>
    </row>
    <row r="12" spans="1:4" x14ac:dyDescent="0.25">
      <c r="A12" s="60" t="s">
        <v>85</v>
      </c>
      <c r="B12" s="62">
        <v>256</v>
      </c>
      <c r="C12" s="61">
        <v>97.3</v>
      </c>
      <c r="D12" s="68">
        <f t="shared" si="0"/>
        <v>249.08799999999999</v>
      </c>
    </row>
    <row r="13" spans="1:4" x14ac:dyDescent="0.25">
      <c r="A13" s="60" t="s">
        <v>86</v>
      </c>
      <c r="B13" s="62">
        <v>76</v>
      </c>
      <c r="C13" s="61">
        <v>96.1</v>
      </c>
      <c r="D13" s="68">
        <f t="shared" si="0"/>
        <v>73.036000000000001</v>
      </c>
    </row>
    <row r="14" spans="1:4" x14ac:dyDescent="0.25">
      <c r="A14" s="60" t="s">
        <v>87</v>
      </c>
      <c r="B14" s="62">
        <v>99</v>
      </c>
      <c r="C14" s="61">
        <v>88.9</v>
      </c>
      <c r="D14" s="68">
        <f t="shared" si="0"/>
        <v>88.010999999999996</v>
      </c>
    </row>
    <row r="15" spans="1:4" x14ac:dyDescent="0.25">
      <c r="A15" s="60" t="s">
        <v>88</v>
      </c>
      <c r="B15" s="62">
        <v>1243</v>
      </c>
      <c r="C15" s="61">
        <v>90.3</v>
      </c>
      <c r="D15" s="68">
        <f t="shared" si="0"/>
        <v>1122.4290000000001</v>
      </c>
    </row>
    <row r="16" spans="1:4" x14ac:dyDescent="0.25">
      <c r="A16" s="60" t="s">
        <v>89</v>
      </c>
      <c r="B16" s="62">
        <v>1186</v>
      </c>
      <c r="C16" s="61">
        <v>94.5</v>
      </c>
      <c r="D16" s="68">
        <f t="shared" si="0"/>
        <v>1120.77</v>
      </c>
    </row>
    <row r="17" spans="1:4" x14ac:dyDescent="0.25">
      <c r="A17" s="60" t="s">
        <v>90</v>
      </c>
      <c r="B17" s="62">
        <v>48</v>
      </c>
      <c r="C17" s="61">
        <v>70.8</v>
      </c>
      <c r="D17" s="68">
        <f t="shared" si="0"/>
        <v>33.983999999999995</v>
      </c>
    </row>
    <row r="18" spans="1:4" x14ac:dyDescent="0.25">
      <c r="A18" s="60" t="s">
        <v>91</v>
      </c>
      <c r="B18" s="62">
        <v>50</v>
      </c>
      <c r="C18" s="61">
        <v>0</v>
      </c>
      <c r="D18" s="68">
        <f t="shared" si="0"/>
        <v>0</v>
      </c>
    </row>
    <row r="19" spans="1:4" x14ac:dyDescent="0.25">
      <c r="A19" s="60" t="s">
        <v>92</v>
      </c>
      <c r="B19" s="62">
        <v>41</v>
      </c>
      <c r="C19" s="61">
        <v>80.5</v>
      </c>
      <c r="D19" s="68">
        <f t="shared" si="0"/>
        <v>33.005000000000003</v>
      </c>
    </row>
    <row r="20" spans="1:4" x14ac:dyDescent="0.25">
      <c r="A20" s="60" t="s">
        <v>93</v>
      </c>
      <c r="B20" s="62">
        <v>122</v>
      </c>
      <c r="C20" s="61">
        <v>64.8</v>
      </c>
      <c r="D20" s="68">
        <f t="shared" si="0"/>
        <v>79.055999999999997</v>
      </c>
    </row>
    <row r="21" spans="1:4" x14ac:dyDescent="0.25">
      <c r="A21" s="60" t="s">
        <v>94</v>
      </c>
      <c r="B21" s="62">
        <v>5</v>
      </c>
      <c r="C21" s="61">
        <v>0</v>
      </c>
      <c r="D21" s="68">
        <f t="shared" si="0"/>
        <v>0</v>
      </c>
    </row>
    <row r="22" spans="1:4" x14ac:dyDescent="0.25">
      <c r="A22" s="60" t="s">
        <v>95</v>
      </c>
      <c r="B22" s="62">
        <v>73</v>
      </c>
      <c r="C22" s="61">
        <v>0</v>
      </c>
      <c r="D22" s="68">
        <f t="shared" si="0"/>
        <v>0</v>
      </c>
    </row>
    <row r="23" spans="1:4" x14ac:dyDescent="0.25">
      <c r="A23" s="60" t="s">
        <v>96</v>
      </c>
      <c r="B23" s="62">
        <v>55</v>
      </c>
      <c r="C23" s="61">
        <v>100</v>
      </c>
      <c r="D23" s="68">
        <f t="shared" si="0"/>
        <v>55</v>
      </c>
    </row>
    <row r="24" spans="1:4" x14ac:dyDescent="0.25">
      <c r="A24" s="60" t="s">
        <v>97</v>
      </c>
      <c r="B24" s="62">
        <v>559</v>
      </c>
      <c r="C24" s="61">
        <v>83</v>
      </c>
      <c r="D24" s="68">
        <f t="shared" si="0"/>
        <v>463.96999999999997</v>
      </c>
    </row>
    <row r="25" spans="1:4" x14ac:dyDescent="0.25">
      <c r="A25" s="60" t="s">
        <v>98</v>
      </c>
      <c r="B25" s="62">
        <v>57</v>
      </c>
      <c r="C25" s="61">
        <v>1.8</v>
      </c>
      <c r="D25" s="68">
        <f t="shared" si="0"/>
        <v>1.026</v>
      </c>
    </row>
    <row r="26" spans="1:4" x14ac:dyDescent="0.25">
      <c r="A26" s="60" t="s">
        <v>99</v>
      </c>
      <c r="B26" s="62">
        <v>20</v>
      </c>
      <c r="C26" s="61">
        <v>90</v>
      </c>
      <c r="D26" s="68">
        <f t="shared" si="0"/>
        <v>18</v>
      </c>
    </row>
    <row r="27" spans="1:4" x14ac:dyDescent="0.25">
      <c r="A27" s="60" t="s">
        <v>100</v>
      </c>
      <c r="B27" s="62">
        <v>294</v>
      </c>
      <c r="C27" s="61">
        <v>85.7</v>
      </c>
      <c r="D27" s="68">
        <f t="shared" si="0"/>
        <v>251.958</v>
      </c>
    </row>
    <row r="28" spans="1:4" x14ac:dyDescent="0.25">
      <c r="A28" s="60" t="s">
        <v>101</v>
      </c>
      <c r="B28" s="62">
        <v>37</v>
      </c>
      <c r="C28" s="61">
        <v>0</v>
      </c>
      <c r="D28" s="68">
        <f t="shared" si="0"/>
        <v>0</v>
      </c>
    </row>
    <row r="29" spans="1:4" x14ac:dyDescent="0.25">
      <c r="A29" s="64" t="s">
        <v>102</v>
      </c>
      <c r="B29" s="65">
        <v>1</v>
      </c>
      <c r="C29" s="66">
        <v>0</v>
      </c>
      <c r="D29" s="69">
        <f t="shared" si="0"/>
        <v>0</v>
      </c>
    </row>
    <row r="30" spans="1:4" x14ac:dyDescent="0.25">
      <c r="B30" s="62">
        <f>SUM(B2:B29)</f>
        <v>12689</v>
      </c>
      <c r="C30" s="61">
        <v>1737.1</v>
      </c>
      <c r="D30" s="71">
        <f>SUM(D2:D29)</f>
        <v>10841.658000000001</v>
      </c>
    </row>
    <row r="32" spans="1:4" x14ac:dyDescent="0.25">
      <c r="A32" s="60" t="s">
        <v>104</v>
      </c>
    </row>
  </sheetData>
  <printOptions horizontalCentered="1" gridLines="1"/>
  <pageMargins left="0.7" right="0.7" top="0.75" bottom="0.75" header="0.3" footer="0.3"/>
  <pageSetup orientation="portrait" r:id="rId1"/>
  <headerFooter>
    <oddFooter>&amp;L&amp;Z&amp;F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Discount</vt:lpstr>
      <vt:lpstr>SANS training</vt:lpstr>
      <vt:lpstr>'GL Discount'!Print_Area</vt:lpstr>
    </vt:vector>
  </TitlesOfParts>
  <Company>State of Montana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2016-07-11T17:34:45Z</cp:lastPrinted>
  <dcterms:created xsi:type="dcterms:W3CDTF">2009-06-30T23:10:18Z</dcterms:created>
  <dcterms:modified xsi:type="dcterms:W3CDTF">2016-07-11T17:57:08Z</dcterms:modified>
</cp:coreProperties>
</file>