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82\OneDrive - MT\KKR123\PREMIUM\FY 2018\2018 Auto Insurance Premium Discount Program\"/>
    </mc:Choice>
  </mc:AlternateContent>
  <bookViews>
    <workbookView xWindow="120" yWindow="150" windowWidth="19005" windowHeight="11415"/>
  </bookViews>
  <sheets>
    <sheet name="Auto Discount" sheetId="1" r:id="rId1"/>
  </sheets>
  <definedNames>
    <definedName name="_xlnm.Print_Area" localSheetId="0">'Auto Discount'!$A$1:$K$77</definedName>
  </definedNames>
  <calcPr calcId="171027"/>
</workbook>
</file>

<file path=xl/calcChain.xml><?xml version="1.0" encoding="utf-8"?>
<calcChain xmlns="http://schemas.openxmlformats.org/spreadsheetml/2006/main">
  <c r="B38" i="1" l="1"/>
  <c r="B21" i="1"/>
  <c r="E21" i="1" s="1"/>
  <c r="B48" i="1"/>
  <c r="E72" i="1"/>
  <c r="E71" i="1"/>
  <c r="E70" i="1"/>
  <c r="E68" i="1"/>
  <c r="E65" i="1"/>
  <c r="E64" i="1"/>
  <c r="E63" i="1"/>
  <c r="E60" i="1"/>
  <c r="E59" i="1"/>
  <c r="E48" i="1"/>
  <c r="E46" i="1"/>
  <c r="E38" i="1"/>
  <c r="E37" i="1"/>
  <c r="E36" i="1"/>
  <c r="E35" i="1"/>
  <c r="E33" i="1"/>
  <c r="E31" i="1"/>
  <c r="E30" i="1"/>
  <c r="E29" i="1"/>
  <c r="E18" i="1"/>
  <c r="E16" i="1"/>
  <c r="E15" i="1"/>
  <c r="D12" i="1" l="1"/>
  <c r="E12" i="1" s="1"/>
  <c r="H69" i="1" l="1"/>
  <c r="H34" i="1"/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1" i="1"/>
  <c r="C30" i="1"/>
  <c r="C29" i="1"/>
  <c r="C21" i="1"/>
  <c r="C20" i="1"/>
  <c r="C18" i="1"/>
  <c r="C17" i="1"/>
  <c r="C16" i="1"/>
  <c r="C15" i="1"/>
  <c r="C12" i="1"/>
  <c r="C73" i="1" l="1"/>
  <c r="H38" i="1" l="1"/>
  <c r="G73" i="1" l="1"/>
  <c r="H31" i="1"/>
  <c r="I9" i="1" l="1"/>
  <c r="H9" i="1"/>
  <c r="G9" i="1"/>
  <c r="E9" i="1"/>
  <c r="D9" i="1"/>
  <c r="H16" i="1" l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I31" i="1"/>
  <c r="H32" i="1"/>
  <c r="I32" i="1"/>
  <c r="H33" i="1"/>
  <c r="I33" i="1"/>
  <c r="I34" i="1"/>
  <c r="J34" i="1" s="1"/>
  <c r="H35" i="1"/>
  <c r="I35" i="1"/>
  <c r="H36" i="1"/>
  <c r="I36" i="1"/>
  <c r="H37" i="1"/>
  <c r="I37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I69" i="1"/>
  <c r="J69" i="1" s="1"/>
  <c r="H70" i="1"/>
  <c r="I70" i="1"/>
  <c r="H71" i="1"/>
  <c r="I71" i="1"/>
  <c r="H72" i="1"/>
  <c r="I72" i="1"/>
  <c r="K29" i="1" l="1"/>
  <c r="J17" i="1"/>
  <c r="K60" i="1"/>
  <c r="K63" i="1"/>
  <c r="J55" i="1"/>
  <c r="J45" i="1"/>
  <c r="J47" i="1"/>
  <c r="K33" i="1"/>
  <c r="J64" i="1"/>
  <c r="K35" i="1"/>
  <c r="J30" i="1"/>
  <c r="K72" i="1"/>
  <c r="K68" i="1"/>
  <c r="K16" i="1"/>
  <c r="J62" i="1" l="1"/>
  <c r="J65" i="1"/>
  <c r="J66" i="1"/>
  <c r="J67" i="1"/>
  <c r="K70" i="1"/>
  <c r="J58" i="1"/>
  <c r="J56" i="1"/>
  <c r="K36" i="1"/>
  <c r="F73" i="1"/>
  <c r="G79" i="1" s="1"/>
  <c r="I15" i="1"/>
  <c r="H15" i="1"/>
  <c r="K15" i="1" s="1"/>
  <c r="I12" i="1"/>
  <c r="H12" i="1"/>
  <c r="K71" i="1"/>
  <c r="I80" i="1" l="1"/>
  <c r="D73" i="1"/>
  <c r="B73" i="1"/>
  <c r="K46" i="1"/>
  <c r="K59" i="1"/>
  <c r="I73" i="1"/>
  <c r="J41" i="1"/>
  <c r="K12" i="1"/>
  <c r="K37" i="1"/>
  <c r="H73" i="1"/>
  <c r="E73" i="1" l="1"/>
  <c r="I79" i="1"/>
  <c r="K80" i="1"/>
  <c r="K73" i="1"/>
  <c r="J73" i="1"/>
  <c r="K79" i="1" l="1"/>
</calcChain>
</file>

<file path=xl/sharedStrings.xml><?xml version="1.0" encoding="utf-8"?>
<sst xmlns="http://schemas.openxmlformats.org/spreadsheetml/2006/main" count="97" uniqueCount="88">
  <si>
    <t>INSURANCE PREMIUM DISCOUNTS</t>
  </si>
  <si>
    <t>AUTO PROGRAM</t>
  </si>
  <si>
    <t>UNEARNED</t>
  </si>
  <si>
    <t>EARNED</t>
  </si>
  <si>
    <t>Course</t>
  </si>
  <si>
    <t>Total</t>
  </si>
  <si>
    <t>%</t>
  </si>
  <si>
    <t>CC</t>
  </si>
  <si>
    <t>AL</t>
  </si>
  <si>
    <t>AUTO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</si>
  <si>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</si>
  <si>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</si>
  <si>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</si>
  <si>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</si>
  <si>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</si>
  <si>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</si>
  <si>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</si>
  <si>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</si>
  <si>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</si>
  <si>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</si>
  <si>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</si>
  <si>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</si>
  <si>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</si>
  <si>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</si>
  <si>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</si>
  <si>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</si>
  <si>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</si>
  <si>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</si>
  <si>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</si>
  <si>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</si>
  <si>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</si>
  <si>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</si>
  <si>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</si>
  <si>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</si>
  <si>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</si>
  <si>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</si>
  <si>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</si>
  <si>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</si>
  <si>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</si>
  <si>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</si>
  <si>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</si>
  <si>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</si>
  <si>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</si>
  <si>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</si>
  <si>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</si>
  <si>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</si>
  <si>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MSU AGRICULTURAL EXPERIMENT STATIONS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</si>
  <si>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</si>
  <si>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</si>
  <si>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</si>
  <si>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</si>
  <si>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</si>
  <si>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</si>
  <si>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</si>
  <si>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</si>
  <si>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</si>
  <si>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</si>
  <si>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ADMINISTRATION PUBLIC EMPLOYEES RETIREMENT DIVISION</t>
  </si>
  <si>
    <t>Note #3- Justice includes the Board of Crime Control.</t>
  </si>
  <si>
    <t>MONTANA STATE LIBRARY</t>
  </si>
  <si>
    <t>UM HELENA COLLEGE</t>
  </si>
  <si>
    <t>MSU GREAT FALLS COLLEGE</t>
  </si>
  <si>
    <t>ADMINISTRATION TEACHERS RETIREMENT</t>
  </si>
  <si>
    <t>JUSTICE BOARD OF CRIME CONTROL</t>
  </si>
  <si>
    <t>Total Auto Premium</t>
  </si>
  <si>
    <t>Total Discount</t>
  </si>
  <si>
    <t>COMMERCE MONTANA HERITAGE COMMISSION - 0</t>
  </si>
  <si>
    <t>PUBLIC HEALTH &amp; HUMAN SERVICES VETERAN'S HOME- GLENDIVE - 0</t>
  </si>
  <si>
    <t>FY 2017</t>
  </si>
  <si>
    <t>5% of FTEs</t>
  </si>
  <si>
    <t>CORRECTIONS RIVERSIDE YOUTH CORRECTIONAL FACILITY - 1</t>
  </si>
  <si>
    <t>PUBLIC HEALTH &amp; HUMAN SERVICES STATE HOSPITAL - 0</t>
  </si>
  <si>
    <t>FY 2018</t>
  </si>
  <si>
    <t>Denotes elected to participate in 2017.</t>
  </si>
  <si>
    <t>COMMISSIONER OF HIGHER EDUCATION</t>
  </si>
  <si>
    <t>MSU BILLINGS</t>
  </si>
  <si>
    <t>PUBLIC HEALTH &amp; HUMAN SERVICES MENTAL HEALTH NURSING CARE CENTER - 9</t>
  </si>
  <si>
    <t>PUBLIC HEALTH &amp; HUMAN SERVICES MONTANA CHEMICAL DEPENDENCY CENTER - 0</t>
  </si>
  <si>
    <t>PUBLIC HEALTH &amp; HUMAN SERVICES MONTANA DEVELOPMENTAL CENTER - 22</t>
  </si>
  <si>
    <t>PUBLIC HEALTH &amp; HUMAN SERVICES VETERAN'S HOME- COLUMBIA FALLS - 9</t>
  </si>
  <si>
    <t>CORRECTIONS BOARD OF PARDONS - 0</t>
  </si>
  <si>
    <t>CORRECTIONS MONTANA WOMEN'S PRISON - 3</t>
  </si>
  <si>
    <t>CORRECTIONS PINE HILLS YOUTH CORRECTIONAL FACILITY - 6</t>
  </si>
  <si>
    <t>CORRECTIONS PRISON INDUSTRIES - 5</t>
  </si>
  <si>
    <t>CORRECTIONS STATE PRISON - 9</t>
  </si>
  <si>
    <t>CORRECTIONS TREASURE STATE CORRECTIONAL TRAINING CENTER - 0</t>
  </si>
  <si>
    <t>TRANSPORTATION-MOTOR POOL - 3</t>
  </si>
  <si>
    <t>TRANSPORTATION-EQUIPMENT - 21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</si>
</sst>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  <numFmt numFmtId="167" formatCode="_(* #,##0_);_(* \(#,##0\);_(* &quot;-&quot;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6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6" borderId="15" applyNumberFormat="0" applyAlignment="0" applyProtection="0"/>
  </cellStyleXfs>
  <cellXfs count="83">
    <xf numFmtId="0" fontId="0" fillId="0" borderId="0" xfId="0"/>
    <xf numFmtId="0" fontId="2" fillId="0" borderId="0" xfId="0" applyFont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4" fontId="5" fillId="0" borderId="0" xfId="0" applyNumberFormat="1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3" borderId="4" xfId="0" applyFont="1" applyFill="1" applyBorder="1" applyAlignment="1">
      <alignment shrinkToFit="1"/>
    </xf>
    <xf numFmtId="165" fontId="6" fillId="7" borderId="4" xfId="0" applyNumberFormat="1" applyFont="1" applyFill="1" applyBorder="1" applyAlignment="1">
      <alignment shrinkToFit="1"/>
    </xf>
    <xf numFmtId="43" fontId="6" fillId="0" borderId="4" xfId="1" applyFont="1" applyFill="1" applyBorder="1" applyAlignment="1">
      <alignment shrinkToFit="1"/>
    </xf>
    <xf numFmtId="165" fontId="6" fillId="3" borderId="4" xfId="1" applyNumberFormat="1" applyFont="1" applyFill="1" applyBorder="1" applyAlignment="1">
      <alignment shrinkToFit="1"/>
    </xf>
    <xf numFmtId="165" fontId="6" fillId="0" borderId="4" xfId="1" applyNumberFormat="1" applyFont="1" applyFill="1" applyBorder="1" applyAlignment="1">
      <alignment shrinkToFit="1"/>
    </xf>
    <xf numFmtId="166" fontId="6" fillId="0" borderId="5" xfId="3" applyNumberFormat="1" applyFont="1" applyFill="1" applyBorder="1"/>
    <xf numFmtId="43" fontId="6" fillId="0" borderId="0" xfId="0" applyNumberFormat="1" applyFont="1" applyFill="1"/>
    <xf numFmtId="0" fontId="6" fillId="0" borderId="5" xfId="0" applyFont="1" applyFill="1" applyBorder="1" applyAlignment="1">
      <alignment shrinkToFit="1"/>
    </xf>
    <xf numFmtId="0" fontId="6" fillId="3" borderId="5" xfId="0" applyFont="1" applyFill="1" applyBorder="1" applyAlignment="1">
      <alignment shrinkToFit="1"/>
    </xf>
    <xf numFmtId="0" fontId="6" fillId="7" borderId="5" xfId="0" applyFont="1" applyFill="1" applyBorder="1" applyAlignment="1">
      <alignment shrinkToFit="1"/>
    </xf>
    <xf numFmtId="43" fontId="6" fillId="0" borderId="5" xfId="1" applyFont="1" applyFill="1" applyBorder="1" applyAlignment="1">
      <alignment shrinkToFit="1"/>
    </xf>
    <xf numFmtId="9" fontId="6" fillId="0" borderId="5" xfId="2" applyFont="1" applyFill="1" applyBorder="1" applyAlignment="1">
      <alignment shrinkToFit="1"/>
    </xf>
    <xf numFmtId="165" fontId="6" fillId="3" borderId="5" xfId="1" applyNumberFormat="1" applyFont="1" applyFill="1" applyBorder="1" applyAlignment="1">
      <alignment shrinkToFit="1"/>
    </xf>
    <xf numFmtId="165" fontId="6" fillId="0" borderId="5" xfId="1" applyNumberFormat="1" applyFont="1" applyFill="1" applyBorder="1" applyAlignment="1">
      <alignment shrinkToFit="1"/>
    </xf>
    <xf numFmtId="0" fontId="6" fillId="0" borderId="4" xfId="0" applyFont="1" applyFill="1" applyBorder="1" applyAlignment="1">
      <alignment shrinkToFit="1"/>
    </xf>
    <xf numFmtId="0" fontId="6" fillId="7" borderId="4" xfId="0" applyFont="1" applyFill="1" applyBorder="1" applyAlignment="1">
      <alignment shrinkToFit="1"/>
    </xf>
    <xf numFmtId="9" fontId="6" fillId="0" borderId="5" xfId="2" applyNumberFormat="1" applyFont="1" applyFill="1" applyBorder="1" applyAlignment="1">
      <alignment shrinkToFit="1"/>
    </xf>
    <xf numFmtId="1" fontId="6" fillId="3" borderId="4" xfId="0" applyNumberFormat="1" applyFont="1" applyFill="1" applyBorder="1" applyAlignment="1">
      <alignment shrinkToFit="1"/>
    </xf>
    <xf numFmtId="166" fontId="6" fillId="0" borderId="0" xfId="0" applyNumberFormat="1" applyFont="1" applyFill="1"/>
    <xf numFmtId="165" fontId="6" fillId="0" borderId="0" xfId="0" applyNumberFormat="1" applyFont="1" applyFill="1"/>
    <xf numFmtId="166" fontId="6" fillId="0" borderId="0" xfId="0" applyNumberFormat="1" applyFont="1" applyFill="1" applyBorder="1"/>
    <xf numFmtId="43" fontId="6" fillId="0" borderId="0" xfId="0" applyNumberFormat="1" applyFont="1" applyFill="1" applyBorder="1"/>
    <xf numFmtId="3" fontId="5" fillId="4" borderId="10" xfId="0" applyNumberFormat="1" applyFont="1" applyFill="1" applyBorder="1"/>
    <xf numFmtId="43" fontId="5" fillId="4" borderId="10" xfId="1" applyFont="1" applyFill="1" applyBorder="1"/>
    <xf numFmtId="9" fontId="5" fillId="4" borderId="16" xfId="2" applyNumberFormat="1" applyFont="1" applyFill="1" applyBorder="1"/>
    <xf numFmtId="165" fontId="5" fillId="4" borderId="10" xfId="1" applyNumberFormat="1" applyFont="1" applyFill="1" applyBorder="1"/>
    <xf numFmtId="166" fontId="5" fillId="4" borderId="11" xfId="3" applyNumberFormat="1" applyFont="1" applyFill="1" applyBorder="1"/>
    <xf numFmtId="166" fontId="5" fillId="4" borderId="12" xfId="3" applyNumberFormat="1" applyFont="1" applyFill="1" applyBorder="1"/>
    <xf numFmtId="3" fontId="5" fillId="0" borderId="0" xfId="0" applyNumberFormat="1" applyFont="1" applyBorder="1"/>
    <xf numFmtId="3" fontId="5" fillId="0" borderId="13" xfId="0" applyNumberFormat="1" applyFont="1" applyBorder="1"/>
    <xf numFmtId="0" fontId="6" fillId="0" borderId="4" xfId="0" applyFont="1" applyFill="1" applyBorder="1"/>
    <xf numFmtId="0" fontId="7" fillId="0" borderId="0" xfId="0" applyFont="1" applyFill="1" applyBorder="1"/>
    <xf numFmtId="0" fontId="6" fillId="0" borderId="14" xfId="0" applyFont="1" applyFill="1" applyBorder="1"/>
    <xf numFmtId="0" fontId="6" fillId="2" borderId="14" xfId="0" applyFont="1" applyFill="1" applyBorder="1"/>
    <xf numFmtId="0" fontId="6" fillId="2" borderId="0" xfId="0" applyFont="1" applyFill="1" applyBorder="1"/>
    <xf numFmtId="165" fontId="7" fillId="0" borderId="0" xfId="0" applyNumberFormat="1" applyFont="1" applyFill="1" applyBorder="1"/>
    <xf numFmtId="167" fontId="7" fillId="0" borderId="0" xfId="0" applyNumberFormat="1" applyFont="1" applyFill="1" applyBorder="1"/>
    <xf numFmtId="0" fontId="6" fillId="5" borderId="0" xfId="0" applyFont="1" applyFill="1" applyBorder="1"/>
    <xf numFmtId="43" fontId="6" fillId="0" borderId="0" xfId="0" applyNumberFormat="1" applyFont="1" applyBorder="1"/>
    <xf numFmtId="165" fontId="6" fillId="0" borderId="0" xfId="0" applyNumberFormat="1" applyFont="1" applyBorder="1"/>
    <xf numFmtId="0" fontId="9" fillId="6" borderId="15" xfId="4" applyFont="1"/>
    <xf numFmtId="165" fontId="9" fillId="6" borderId="15" xfId="4" applyNumberFormat="1" applyFont="1" applyAlignment="1">
      <alignment horizontal="right"/>
    </xf>
    <xf numFmtId="165" fontId="9" fillId="6" borderId="15" xfId="4" applyNumberFormat="1" applyFont="1"/>
    <xf numFmtId="9" fontId="9" fillId="6" borderId="15" xfId="4" applyNumberFormat="1" applyFont="1"/>
    <xf numFmtId="166" fontId="9" fillId="6" borderId="15" xfId="4" applyNumberFormat="1" applyFont="1"/>
    <xf numFmtId="9" fontId="8" fillId="0" borderId="5" xfId="2" applyNumberFormat="1" applyFont="1" applyFill="1" applyBorder="1" applyAlignment="1">
      <alignment shrinkToFit="1"/>
    </xf>
    <xf numFmtId="9" fontId="6" fillId="8" borderId="5" xfId="2" applyNumberFormat="1" applyFont="1" applyFill="1" applyBorder="1" applyAlignment="1">
      <alignment shrinkToFit="1"/>
    </xf>
    <xf numFmtId="9" fontId="10" fillId="9" borderId="4" xfId="2" applyNumberFormat="1" applyFont="1" applyFill="1" applyBorder="1" applyAlignment="1">
      <alignment shrinkToFit="1"/>
    </xf>
    <xf numFmtId="9" fontId="10" fillId="9" borderId="5" xfId="2" applyNumberFormat="1" applyFont="1" applyFill="1" applyBorder="1" applyAlignment="1">
      <alignment shrinkToFit="1"/>
    </xf>
  </cellXfs>
  <cellStyles count="5">
    <cellStyle name="Check Cell" xfId="4" builtinId="23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6"/>
  <sheetViews>
    <sheetView tabSelected="1" zoomScaleNormal="100" zoomScaleSheetLayoutView="100" workbookViewId="0">
      <pane ySplit="11" topLeftCell="A12" activePane="bottomLeft" state="frozen"/>
      <selection pane="bottomLeft" activeCell="A12" sqref="A11:A12"/>
    </sheetView>
  </sheetViews>
  <sheetFormatPr defaultRowHeight="14.25" x14ac:dyDescent="0.2"/>
  <cols>
    <col min="1" max="1" width="81.85546875" style="5" customWidth="1"/>
    <col min="2" max="9" width="14.7109375" style="5" hidden="1" customWidth="1"/>
    <col min="10" max="10" width="20.7109375" style="6" customWidth="1"/>
    <col min="11" max="11" width="20.7109375" style="7" customWidth="1"/>
    <col min="12" max="12" width="9.140625" style="4"/>
    <col min="13" max="13" width="10.42578125" style="4" bestFit="1" customWidth="1"/>
    <col min="14" max="16384" width="9.140625" style="4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</row>
    <row r="2" spans="1:13" ht="18" x14ac:dyDescent="0.25">
      <c r="A2" s="1" t="s">
        <v>72</v>
      </c>
      <c r="B2" s="1"/>
      <c r="C2" s="1"/>
      <c r="D2" s="1"/>
      <c r="E2" s="1"/>
      <c r="F2" s="1"/>
      <c r="G2" s="1"/>
      <c r="H2" s="1"/>
      <c r="I2" s="1"/>
      <c r="J2" s="2"/>
      <c r="K2" s="3"/>
    </row>
    <row r="3" spans="1:13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2"/>
      <c r="K3" s="3"/>
    </row>
    <row r="4" spans="1:13" s="11" customFormat="1" ht="15.75" x14ac:dyDescent="0.25">
      <c r="A4" s="8"/>
      <c r="B4" s="8"/>
      <c r="C4" s="8"/>
      <c r="D4" s="8"/>
      <c r="E4" s="8"/>
      <c r="F4" s="8"/>
      <c r="G4" s="8"/>
      <c r="H4" s="8"/>
      <c r="I4" s="8"/>
      <c r="J4" s="9"/>
      <c r="K4" s="10"/>
    </row>
    <row r="5" spans="1:13" s="11" customFormat="1" ht="15.75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10"/>
    </row>
    <row r="6" spans="1:13" s="11" customFormat="1" ht="15.75" x14ac:dyDescent="0.25">
      <c r="A6" s="8"/>
      <c r="B6" s="8"/>
      <c r="C6" s="8"/>
      <c r="D6" s="8"/>
      <c r="E6" s="8"/>
      <c r="F6" s="8"/>
      <c r="G6" s="8"/>
      <c r="H6" s="8"/>
      <c r="I6" s="8"/>
      <c r="J6" s="9"/>
      <c r="K6" s="10"/>
    </row>
    <row r="7" spans="1:13" s="11" customFormat="1" ht="15.75" x14ac:dyDescent="0.25">
      <c r="A7" s="8"/>
      <c r="B7" s="8"/>
      <c r="C7" s="8"/>
      <c r="D7" s="8"/>
      <c r="E7" s="8"/>
      <c r="F7" s="8"/>
      <c r="G7" s="8"/>
      <c r="H7" s="8"/>
      <c r="I7" s="8"/>
      <c r="J7" s="9"/>
      <c r="K7" s="10"/>
    </row>
    <row r="8" spans="1:13" s="11" customFormat="1" ht="15.75" thickBot="1" x14ac:dyDescent="0.25">
      <c r="A8" s="12"/>
      <c r="B8" s="12"/>
      <c r="C8" s="12"/>
      <c r="D8" s="12"/>
      <c r="E8" s="12"/>
      <c r="F8" s="12"/>
      <c r="G8" s="12"/>
      <c r="H8" s="12"/>
      <c r="I8" s="12"/>
      <c r="J8" s="13"/>
      <c r="K8" s="14"/>
    </row>
    <row r="9" spans="1:13" s="21" customFormat="1" ht="15.75" customHeight="1" x14ac:dyDescent="0.25">
      <c r="A9" s="15"/>
      <c r="B9" s="16" t="s">
        <v>68</v>
      </c>
      <c r="C9" s="17" t="s">
        <v>69</v>
      </c>
      <c r="D9" s="15" t="str">
        <f>B9</f>
        <v>FY 2017</v>
      </c>
      <c r="E9" s="18" t="str">
        <f>B9</f>
        <v>FY 2017</v>
      </c>
      <c r="F9" s="16" t="s">
        <v>72</v>
      </c>
      <c r="G9" s="15" t="str">
        <f>F9</f>
        <v>FY 2018</v>
      </c>
      <c r="H9" s="16" t="str">
        <f>F9</f>
        <v>FY 2018</v>
      </c>
      <c r="I9" s="18" t="str">
        <f>F9</f>
        <v>FY 2018</v>
      </c>
      <c r="J9" s="19" t="s">
        <v>2</v>
      </c>
      <c r="K9" s="20" t="s">
        <v>3</v>
      </c>
    </row>
    <row r="10" spans="1:13" s="21" customFormat="1" ht="15.75" customHeight="1" x14ac:dyDescent="0.25">
      <c r="A10" s="22"/>
      <c r="B10" s="23" t="s">
        <v>4</v>
      </c>
      <c r="C10" s="24" t="s">
        <v>4</v>
      </c>
      <c r="D10" s="22" t="s">
        <v>5</v>
      </c>
      <c r="E10" s="25" t="s">
        <v>6</v>
      </c>
      <c r="F10" s="23" t="s">
        <v>7</v>
      </c>
      <c r="G10" s="22" t="s">
        <v>8</v>
      </c>
      <c r="H10" s="23" t="s">
        <v>7</v>
      </c>
      <c r="I10" s="25" t="s">
        <v>8</v>
      </c>
      <c r="J10" s="26" t="s">
        <v>9</v>
      </c>
      <c r="K10" s="27" t="s">
        <v>9</v>
      </c>
    </row>
    <row r="11" spans="1:13" s="21" customFormat="1" ht="16.5" thickBot="1" x14ac:dyDescent="0.3">
      <c r="A11" s="28" t="s">
        <v>10</v>
      </c>
      <c r="B11" s="29" t="s">
        <v>11</v>
      </c>
      <c r="C11" s="30" t="s">
        <v>11</v>
      </c>
      <c r="D11" s="28" t="s">
        <v>12</v>
      </c>
      <c r="E11" s="31" t="s">
        <v>13</v>
      </c>
      <c r="F11" s="29" t="s">
        <v>14</v>
      </c>
      <c r="G11" s="28" t="s">
        <v>14</v>
      </c>
      <c r="H11" s="29" t="s">
        <v>15</v>
      </c>
      <c r="I11" s="31" t="s">
        <v>15</v>
      </c>
      <c r="J11" s="32" t="s">
        <v>16</v>
      </c>
      <c r="K11" s="33" t="s">
        <v>16</v>
      </c>
    </row>
    <row r="12" spans="1:13" s="14" customFormat="1" ht="15.75" x14ac:dyDescent="0.25">
      <c r="A12" s="13" t="s">
        <v>17</v>
      </c>
      <c r="B12" s="34">
        <v>39</v>
      </c>
      <c r="C12" s="35">
        <f>D12*0.05</f>
        <v>30.203500000000005</v>
      </c>
      <c r="D12" s="36">
        <f>533.07+50+21</f>
        <v>604.07000000000005</v>
      </c>
      <c r="E12" s="81">
        <f>B12/D12</f>
        <v>6.4562054066581678E-2</v>
      </c>
      <c r="F12" s="37">
        <v>3147</v>
      </c>
      <c r="G12" s="38">
        <v>8125</v>
      </c>
      <c r="H12" s="37">
        <f>F12*0.1</f>
        <v>314.70000000000005</v>
      </c>
      <c r="I12" s="38">
        <f>G12*0.1</f>
        <v>812.5</v>
      </c>
      <c r="J12" s="39"/>
      <c r="K12" s="39">
        <f>SUM(H12:I12)</f>
        <v>1127.2</v>
      </c>
      <c r="M12" s="40"/>
    </row>
    <row r="13" spans="1:13" s="14" customFormat="1" ht="15" hidden="1" x14ac:dyDescent="0.2">
      <c r="A13" s="41" t="s">
        <v>62</v>
      </c>
      <c r="B13" s="42"/>
      <c r="C13" s="43"/>
      <c r="D13" s="44"/>
      <c r="E13" s="45"/>
      <c r="F13" s="46">
        <v>0</v>
      </c>
      <c r="G13" s="47">
        <v>0</v>
      </c>
      <c r="H13" s="46">
        <v>0</v>
      </c>
      <c r="I13" s="47"/>
      <c r="J13" s="39"/>
      <c r="K13" s="39"/>
    </row>
    <row r="14" spans="1:13" s="14" customFormat="1" ht="15" hidden="1" x14ac:dyDescent="0.2">
      <c r="A14" s="48" t="s">
        <v>57</v>
      </c>
      <c r="B14" s="34"/>
      <c r="C14" s="49"/>
      <c r="D14" s="36"/>
      <c r="E14" s="45"/>
      <c r="F14" s="37">
        <v>0</v>
      </c>
      <c r="G14" s="38">
        <v>0</v>
      </c>
      <c r="H14" s="37">
        <v>0</v>
      </c>
      <c r="I14" s="38"/>
      <c r="J14" s="39"/>
      <c r="K14" s="39"/>
    </row>
    <row r="15" spans="1:13" s="14" customFormat="1" ht="15.75" x14ac:dyDescent="0.25">
      <c r="A15" s="13" t="s">
        <v>18</v>
      </c>
      <c r="B15" s="34">
        <v>15</v>
      </c>
      <c r="C15" s="35">
        <f t="shared" ref="C15:C18" si="0">D15*0.05</f>
        <v>13.911000000000001</v>
      </c>
      <c r="D15" s="36">
        <v>278.22000000000003</v>
      </c>
      <c r="E15" s="82">
        <f>B15/D15</f>
        <v>5.3914168643519514E-2</v>
      </c>
      <c r="F15" s="37">
        <v>4341</v>
      </c>
      <c r="G15" s="38">
        <v>1218</v>
      </c>
      <c r="H15" s="37">
        <f>F15*0.1</f>
        <v>434.1</v>
      </c>
      <c r="I15" s="38">
        <f>G15*0.1</f>
        <v>121.80000000000001</v>
      </c>
      <c r="J15" s="39"/>
      <c r="K15" s="39">
        <f>SUM(H15:I15)</f>
        <v>555.90000000000009</v>
      </c>
    </row>
    <row r="16" spans="1:13" s="14" customFormat="1" ht="15.75" x14ac:dyDescent="0.25">
      <c r="A16" s="13" t="s">
        <v>19</v>
      </c>
      <c r="B16" s="34">
        <v>10</v>
      </c>
      <c r="C16" s="35">
        <f t="shared" si="0"/>
        <v>6.4045000000000005</v>
      </c>
      <c r="D16" s="36">
        <v>128.09</v>
      </c>
      <c r="E16" s="82">
        <f t="shared" ref="E16:E18" si="1">B16/D16</f>
        <v>7.8070106956046534E-2</v>
      </c>
      <c r="F16" s="37">
        <v>11715</v>
      </c>
      <c r="G16" s="38">
        <v>9461</v>
      </c>
      <c r="H16" s="37">
        <f t="shared" ref="H16:H71" si="2">F16*0.1</f>
        <v>1171.5</v>
      </c>
      <c r="I16" s="38">
        <f t="shared" ref="I16:I71" si="3">G16*0.1</f>
        <v>946.1</v>
      </c>
      <c r="J16" s="39"/>
      <c r="K16" s="39">
        <f t="shared" ref="K16:K29" si="4">SUM(H16:I16)</f>
        <v>2117.6</v>
      </c>
    </row>
    <row r="17" spans="1:13" s="14" customFormat="1" ht="15" x14ac:dyDescent="0.2">
      <c r="A17" s="48" t="s">
        <v>20</v>
      </c>
      <c r="B17" s="51"/>
      <c r="C17" s="35">
        <f t="shared" si="0"/>
        <v>4.2520000000000007</v>
      </c>
      <c r="D17" s="36">
        <v>85.04</v>
      </c>
      <c r="E17" s="50"/>
      <c r="F17" s="37">
        <v>439</v>
      </c>
      <c r="G17" s="38">
        <v>0</v>
      </c>
      <c r="H17" s="37">
        <f t="shared" si="2"/>
        <v>43.900000000000006</v>
      </c>
      <c r="I17" s="38">
        <f t="shared" si="3"/>
        <v>0</v>
      </c>
      <c r="J17" s="39">
        <f t="shared" ref="J17" si="5">SUM(H17:I17)</f>
        <v>43.900000000000006</v>
      </c>
      <c r="K17" s="39"/>
    </row>
    <row r="18" spans="1:13" s="14" customFormat="1" ht="15.75" x14ac:dyDescent="0.25">
      <c r="A18" s="13" t="s">
        <v>21</v>
      </c>
      <c r="B18" s="34">
        <v>33</v>
      </c>
      <c r="C18" s="35">
        <f t="shared" si="0"/>
        <v>10.6065</v>
      </c>
      <c r="D18" s="36">
        <v>212.13</v>
      </c>
      <c r="E18" s="82">
        <f t="shared" si="1"/>
        <v>0.15556498373638808</v>
      </c>
      <c r="F18" s="37">
        <v>984</v>
      </c>
      <c r="G18" s="38">
        <v>170</v>
      </c>
      <c r="H18" s="37">
        <f t="shared" si="2"/>
        <v>98.4</v>
      </c>
      <c r="I18" s="38">
        <f t="shared" si="3"/>
        <v>17</v>
      </c>
      <c r="J18" s="39"/>
      <c r="K18" s="39">
        <v>231</v>
      </c>
    </row>
    <row r="19" spans="1:13" s="14" customFormat="1" ht="15" hidden="1" x14ac:dyDescent="0.2">
      <c r="A19" s="48" t="s">
        <v>66</v>
      </c>
      <c r="B19" s="34"/>
      <c r="C19" s="49"/>
      <c r="D19" s="36"/>
      <c r="E19" s="50"/>
      <c r="F19" s="37">
        <v>767</v>
      </c>
      <c r="G19" s="38">
        <v>393</v>
      </c>
      <c r="H19" s="37">
        <f t="shared" si="2"/>
        <v>76.7</v>
      </c>
      <c r="I19" s="38">
        <f t="shared" si="3"/>
        <v>39.300000000000004</v>
      </c>
      <c r="J19" s="39"/>
      <c r="K19" s="39">
        <v>0</v>
      </c>
    </row>
    <row r="20" spans="1:13" s="14" customFormat="1" ht="15" x14ac:dyDescent="0.2">
      <c r="A20" s="48" t="s">
        <v>22</v>
      </c>
      <c r="B20" s="34"/>
      <c r="C20" s="35">
        <f t="shared" ref="C20:C21" si="6">D20*0.05</f>
        <v>0.35000000000000003</v>
      </c>
      <c r="D20" s="36">
        <v>7</v>
      </c>
      <c r="E20" s="50"/>
      <c r="F20" s="37">
        <v>0</v>
      </c>
      <c r="G20" s="38">
        <v>0</v>
      </c>
      <c r="H20" s="37">
        <f t="shared" si="2"/>
        <v>0</v>
      </c>
      <c r="I20" s="38">
        <f t="shared" si="3"/>
        <v>0</v>
      </c>
      <c r="J20" s="39">
        <v>0</v>
      </c>
      <c r="K20" s="39"/>
    </row>
    <row r="21" spans="1:13" s="14" customFormat="1" ht="15.75" x14ac:dyDescent="0.25">
      <c r="A21" s="13" t="s">
        <v>23</v>
      </c>
      <c r="B21" s="34">
        <f>95+3+6+5+1+9</f>
        <v>119</v>
      </c>
      <c r="C21" s="35">
        <f t="shared" si="6"/>
        <v>67.838999999999999</v>
      </c>
      <c r="D21" s="36">
        <v>1356.78</v>
      </c>
      <c r="E21" s="82">
        <f>B21/D21</f>
        <v>8.7707660785094121E-2</v>
      </c>
      <c r="F21" s="37">
        <v>9605</v>
      </c>
      <c r="G21" s="38">
        <v>6948</v>
      </c>
      <c r="H21" s="37">
        <f t="shared" si="2"/>
        <v>960.5</v>
      </c>
      <c r="I21" s="38">
        <f t="shared" si="3"/>
        <v>694.80000000000007</v>
      </c>
      <c r="J21" s="39"/>
      <c r="K21" s="39">
        <v>9282</v>
      </c>
      <c r="M21" s="52"/>
    </row>
    <row r="22" spans="1:13" s="14" customFormat="1" ht="15" hidden="1" x14ac:dyDescent="0.2">
      <c r="A22" s="48" t="s">
        <v>80</v>
      </c>
      <c r="B22" s="34"/>
      <c r="C22" s="49"/>
      <c r="D22" s="36"/>
      <c r="E22" s="50"/>
      <c r="F22" s="37">
        <v>0</v>
      </c>
      <c r="G22" s="38">
        <v>0</v>
      </c>
      <c r="H22" s="37">
        <f t="shared" si="2"/>
        <v>0</v>
      </c>
      <c r="I22" s="38">
        <f t="shared" si="3"/>
        <v>0</v>
      </c>
      <c r="J22" s="39"/>
      <c r="K22" s="39"/>
    </row>
    <row r="23" spans="1:13" s="11" customFormat="1" ht="15" hidden="1" x14ac:dyDescent="0.2">
      <c r="A23" s="48" t="s">
        <v>81</v>
      </c>
      <c r="B23" s="34"/>
      <c r="C23" s="49"/>
      <c r="D23" s="36"/>
      <c r="E23" s="50"/>
      <c r="F23" s="37">
        <v>87</v>
      </c>
      <c r="G23" s="38">
        <v>832</v>
      </c>
      <c r="H23" s="37">
        <f t="shared" si="2"/>
        <v>8.7000000000000011</v>
      </c>
      <c r="I23" s="38">
        <f t="shared" si="3"/>
        <v>83.2</v>
      </c>
      <c r="J23" s="39"/>
      <c r="K23" s="39"/>
    </row>
    <row r="24" spans="1:13" s="11" customFormat="1" ht="15" hidden="1" x14ac:dyDescent="0.2">
      <c r="A24" s="48" t="s">
        <v>82</v>
      </c>
      <c r="B24" s="34"/>
      <c r="C24" s="49"/>
      <c r="D24" s="36"/>
      <c r="E24" s="50"/>
      <c r="F24" s="37">
        <v>263</v>
      </c>
      <c r="G24" s="38">
        <v>2008</v>
      </c>
      <c r="H24" s="37">
        <f t="shared" si="2"/>
        <v>26.3</v>
      </c>
      <c r="I24" s="38">
        <f t="shared" si="3"/>
        <v>200.8</v>
      </c>
      <c r="J24" s="39"/>
      <c r="K24" s="39"/>
    </row>
    <row r="25" spans="1:13" s="11" customFormat="1" ht="15" hidden="1" x14ac:dyDescent="0.2">
      <c r="A25" s="48" t="s">
        <v>83</v>
      </c>
      <c r="B25" s="34"/>
      <c r="C25" s="49"/>
      <c r="D25" s="36"/>
      <c r="E25" s="50"/>
      <c r="F25" s="37">
        <v>1955</v>
      </c>
      <c r="G25" s="38">
        <v>26729</v>
      </c>
      <c r="H25" s="37">
        <f t="shared" si="2"/>
        <v>195.5</v>
      </c>
      <c r="I25" s="38">
        <f t="shared" si="3"/>
        <v>2672.9</v>
      </c>
      <c r="J25" s="39"/>
      <c r="K25" s="39"/>
    </row>
    <row r="26" spans="1:13" s="11" customFormat="1" ht="15" hidden="1" x14ac:dyDescent="0.2">
      <c r="A26" s="48" t="s">
        <v>70</v>
      </c>
      <c r="B26" s="34"/>
      <c r="C26" s="49"/>
      <c r="D26" s="36"/>
      <c r="E26" s="50"/>
      <c r="F26" s="37">
        <v>219</v>
      </c>
      <c r="G26" s="38">
        <v>617</v>
      </c>
      <c r="H26" s="37">
        <f t="shared" si="2"/>
        <v>21.900000000000002</v>
      </c>
      <c r="I26" s="38">
        <f t="shared" si="3"/>
        <v>61.7</v>
      </c>
      <c r="J26" s="39"/>
      <c r="K26" s="39"/>
    </row>
    <row r="27" spans="1:13" s="11" customFormat="1" ht="15" hidden="1" x14ac:dyDescent="0.2">
      <c r="A27" s="48" t="s">
        <v>84</v>
      </c>
      <c r="B27" s="34"/>
      <c r="C27" s="49"/>
      <c r="D27" s="36"/>
      <c r="E27" s="50"/>
      <c r="F27" s="37">
        <v>9781</v>
      </c>
      <c r="G27" s="38">
        <v>32911</v>
      </c>
      <c r="H27" s="37">
        <f t="shared" si="2"/>
        <v>978.1</v>
      </c>
      <c r="I27" s="38">
        <f t="shared" si="3"/>
        <v>3291.1000000000004</v>
      </c>
      <c r="J27" s="39"/>
      <c r="K27" s="39"/>
    </row>
    <row r="28" spans="1:13" s="11" customFormat="1" ht="15" hidden="1" x14ac:dyDescent="0.2">
      <c r="A28" s="48" t="s">
        <v>85</v>
      </c>
      <c r="B28" s="34"/>
      <c r="C28" s="49"/>
      <c r="D28" s="36"/>
      <c r="E28" s="50"/>
      <c r="F28" s="37">
        <v>587</v>
      </c>
      <c r="G28" s="38">
        <v>279</v>
      </c>
      <c r="H28" s="37">
        <f t="shared" si="2"/>
        <v>58.7</v>
      </c>
      <c r="I28" s="38">
        <f t="shared" si="3"/>
        <v>27.900000000000002</v>
      </c>
      <c r="J28" s="39"/>
      <c r="K28" s="39"/>
    </row>
    <row r="29" spans="1:13" s="11" customFormat="1" ht="15.75" x14ac:dyDescent="0.25">
      <c r="A29" s="13" t="s">
        <v>24</v>
      </c>
      <c r="B29" s="34">
        <v>87</v>
      </c>
      <c r="C29" s="35">
        <f t="shared" ref="C29:C31" si="7">D29*0.05</f>
        <v>22.881</v>
      </c>
      <c r="D29" s="36">
        <v>457.62</v>
      </c>
      <c r="E29" s="82">
        <f t="shared" ref="E29:E31" si="8">B29/D29</f>
        <v>0.19011406844106463</v>
      </c>
      <c r="F29" s="37">
        <v>15713</v>
      </c>
      <c r="G29" s="38">
        <v>16363</v>
      </c>
      <c r="H29" s="37">
        <f t="shared" si="2"/>
        <v>1571.3000000000002</v>
      </c>
      <c r="I29" s="38">
        <f t="shared" si="3"/>
        <v>1636.3000000000002</v>
      </c>
      <c r="J29" s="39"/>
      <c r="K29" s="39">
        <f t="shared" si="4"/>
        <v>3207.6000000000004</v>
      </c>
    </row>
    <row r="30" spans="1:13" s="11" customFormat="1" ht="15" x14ac:dyDescent="0.2">
      <c r="A30" s="13" t="s">
        <v>25</v>
      </c>
      <c r="B30" s="34">
        <v>11</v>
      </c>
      <c r="C30" s="35">
        <f t="shared" si="7"/>
        <v>39.558</v>
      </c>
      <c r="D30" s="36">
        <v>791.16</v>
      </c>
      <c r="E30" s="80">
        <f t="shared" si="8"/>
        <v>1.3903635168613176E-2</v>
      </c>
      <c r="F30" s="37">
        <v>28466</v>
      </c>
      <c r="G30" s="38">
        <v>38761</v>
      </c>
      <c r="H30" s="37">
        <f t="shared" si="2"/>
        <v>2846.6000000000004</v>
      </c>
      <c r="I30" s="38">
        <f t="shared" si="3"/>
        <v>3876.1000000000004</v>
      </c>
      <c r="J30" s="39">
        <f>SUM(H30:I30)</f>
        <v>6722.7000000000007</v>
      </c>
      <c r="K30" s="39"/>
    </row>
    <row r="31" spans="1:13" s="11" customFormat="1" ht="15.75" x14ac:dyDescent="0.25">
      <c r="A31" s="13" t="s">
        <v>26</v>
      </c>
      <c r="B31" s="34">
        <v>63</v>
      </c>
      <c r="C31" s="35">
        <f t="shared" si="7"/>
        <v>43.112500000000004</v>
      </c>
      <c r="D31" s="36">
        <v>862.25</v>
      </c>
      <c r="E31" s="82">
        <f t="shared" si="8"/>
        <v>7.3064656422151347E-2</v>
      </c>
      <c r="F31" s="37">
        <v>227884</v>
      </c>
      <c r="G31" s="38">
        <v>79608</v>
      </c>
      <c r="H31" s="37">
        <f t="shared" si="2"/>
        <v>22788.400000000001</v>
      </c>
      <c r="I31" s="38">
        <f t="shared" si="3"/>
        <v>7960.8</v>
      </c>
      <c r="J31" s="39"/>
      <c r="K31" s="39">
        <v>30766</v>
      </c>
    </row>
    <row r="32" spans="1:13" s="11" customFormat="1" ht="15" hidden="1" x14ac:dyDescent="0.2">
      <c r="A32" s="48" t="s">
        <v>63</v>
      </c>
      <c r="B32" s="34"/>
      <c r="C32" s="49"/>
      <c r="D32" s="36"/>
      <c r="E32" s="50"/>
      <c r="F32" s="37">
        <v>171</v>
      </c>
      <c r="G32" s="38">
        <v>0</v>
      </c>
      <c r="H32" s="37">
        <f t="shared" si="2"/>
        <v>17.100000000000001</v>
      </c>
      <c r="I32" s="38">
        <f t="shared" si="3"/>
        <v>0</v>
      </c>
      <c r="J32" s="39"/>
      <c r="K32" s="39">
        <v>0</v>
      </c>
    </row>
    <row r="33" spans="1:13" s="11" customFormat="1" ht="15.75" x14ac:dyDescent="0.25">
      <c r="A33" s="13" t="s">
        <v>27</v>
      </c>
      <c r="B33" s="34">
        <v>271</v>
      </c>
      <c r="C33" s="35">
        <f t="shared" ref="C33:C48" si="9">D33*0.05</f>
        <v>43.933</v>
      </c>
      <c r="D33" s="36">
        <v>878.66</v>
      </c>
      <c r="E33" s="82">
        <f t="shared" ref="E33:E38" si="10">B33/D33</f>
        <v>0.30842419138233218</v>
      </c>
      <c r="F33" s="37">
        <v>30831</v>
      </c>
      <c r="G33" s="38">
        <v>22596</v>
      </c>
      <c r="H33" s="37">
        <f t="shared" si="2"/>
        <v>3083.1000000000004</v>
      </c>
      <c r="I33" s="38">
        <f t="shared" si="3"/>
        <v>2259.6</v>
      </c>
      <c r="J33" s="39"/>
      <c r="K33" s="39">
        <f>SUM(H33:I33)</f>
        <v>5342.7000000000007</v>
      </c>
    </row>
    <row r="34" spans="1:13" s="11" customFormat="1" ht="15" x14ac:dyDescent="0.2">
      <c r="A34" s="48" t="s">
        <v>28</v>
      </c>
      <c r="B34" s="34">
        <v>3</v>
      </c>
      <c r="C34" s="35">
        <f t="shared" si="9"/>
        <v>6.8000000000000007</v>
      </c>
      <c r="D34" s="36">
        <v>136</v>
      </c>
      <c r="E34" s="50"/>
      <c r="F34" s="37">
        <v>4302</v>
      </c>
      <c r="G34" s="38">
        <v>12684</v>
      </c>
      <c r="H34" s="37">
        <f t="shared" si="2"/>
        <v>430.20000000000005</v>
      </c>
      <c r="I34" s="38">
        <f t="shared" si="3"/>
        <v>1268.4000000000001</v>
      </c>
      <c r="J34" s="39">
        <f>SUM(H34:I34)</f>
        <v>1698.6000000000001</v>
      </c>
      <c r="K34" s="39"/>
    </row>
    <row r="35" spans="1:13" s="11" customFormat="1" ht="15.75" x14ac:dyDescent="0.25">
      <c r="A35" s="13" t="s">
        <v>29</v>
      </c>
      <c r="B35" s="34">
        <v>20</v>
      </c>
      <c r="C35" s="35">
        <f t="shared" si="9"/>
        <v>11.060500000000001</v>
      </c>
      <c r="D35" s="36">
        <v>221.21</v>
      </c>
      <c r="E35" s="82">
        <f t="shared" si="10"/>
        <v>9.0411825866823378E-2</v>
      </c>
      <c r="F35" s="37">
        <v>17868</v>
      </c>
      <c r="G35" s="38">
        <v>1284</v>
      </c>
      <c r="H35" s="37">
        <f t="shared" si="2"/>
        <v>1786.8000000000002</v>
      </c>
      <c r="I35" s="38">
        <f t="shared" si="3"/>
        <v>128.4</v>
      </c>
      <c r="J35" s="39"/>
      <c r="K35" s="39">
        <f>SUM(H35:I35)</f>
        <v>1915.2000000000003</v>
      </c>
    </row>
    <row r="36" spans="1:13" s="11" customFormat="1" ht="15.75" x14ac:dyDescent="0.25">
      <c r="A36" s="13" t="s">
        <v>30</v>
      </c>
      <c r="B36" s="34">
        <v>62</v>
      </c>
      <c r="C36" s="35">
        <f t="shared" si="9"/>
        <v>28.519500000000001</v>
      </c>
      <c r="D36" s="36">
        <v>570.39</v>
      </c>
      <c r="E36" s="82">
        <f t="shared" si="10"/>
        <v>0.10869755781132208</v>
      </c>
      <c r="F36" s="37">
        <v>93734</v>
      </c>
      <c r="G36" s="38">
        <v>59572</v>
      </c>
      <c r="H36" s="37">
        <f t="shared" si="2"/>
        <v>9373.4</v>
      </c>
      <c r="I36" s="38">
        <f t="shared" si="3"/>
        <v>5957.2000000000007</v>
      </c>
      <c r="J36" s="39"/>
      <c r="K36" s="39">
        <f>SUM(H36:I36)</f>
        <v>15330.6</v>
      </c>
    </row>
    <row r="37" spans="1:13" s="11" customFormat="1" ht="15.75" x14ac:dyDescent="0.25">
      <c r="A37" s="13" t="s">
        <v>31</v>
      </c>
      <c r="B37" s="34">
        <v>77</v>
      </c>
      <c r="C37" s="35">
        <f t="shared" si="9"/>
        <v>33.952500000000001</v>
      </c>
      <c r="D37" s="36">
        <v>679.05</v>
      </c>
      <c r="E37" s="82">
        <f t="shared" si="10"/>
        <v>0.11339371180325455</v>
      </c>
      <c r="F37" s="37">
        <v>21612</v>
      </c>
      <c r="G37" s="38">
        <v>14462</v>
      </c>
      <c r="H37" s="37">
        <f t="shared" si="2"/>
        <v>2161.2000000000003</v>
      </c>
      <c r="I37" s="38">
        <f t="shared" si="3"/>
        <v>1446.2</v>
      </c>
      <c r="J37" s="39"/>
      <c r="K37" s="39">
        <f>SUM(H37:I37)</f>
        <v>3607.4000000000005</v>
      </c>
    </row>
    <row r="38" spans="1:13" s="14" customFormat="1" ht="15.75" x14ac:dyDescent="0.25">
      <c r="A38" s="13" t="s">
        <v>32</v>
      </c>
      <c r="B38" s="34">
        <f>456+3+21</f>
        <v>480</v>
      </c>
      <c r="C38" s="35">
        <f t="shared" si="9"/>
        <v>109.79600000000001</v>
      </c>
      <c r="D38" s="36">
        <v>2195.92</v>
      </c>
      <c r="E38" s="82">
        <f t="shared" si="10"/>
        <v>0.21858719807643265</v>
      </c>
      <c r="F38" s="37">
        <v>3000</v>
      </c>
      <c r="G38" s="38">
        <v>662</v>
      </c>
      <c r="H38" s="37">
        <f t="shared" si="2"/>
        <v>300</v>
      </c>
      <c r="I38" s="38">
        <f t="shared" si="3"/>
        <v>66.2</v>
      </c>
      <c r="J38" s="39"/>
      <c r="K38" s="39">
        <v>58314</v>
      </c>
    </row>
    <row r="39" spans="1:13" s="14" customFormat="1" ht="15" hidden="1" x14ac:dyDescent="0.2">
      <c r="A39" s="48" t="s">
        <v>86</v>
      </c>
      <c r="B39" s="34"/>
      <c r="C39" s="35">
        <f t="shared" si="9"/>
        <v>0</v>
      </c>
      <c r="D39" s="36"/>
      <c r="E39" s="50"/>
      <c r="F39" s="37">
        <v>0</v>
      </c>
      <c r="G39" s="38">
        <v>180881</v>
      </c>
      <c r="H39" s="37">
        <f t="shared" si="2"/>
        <v>0</v>
      </c>
      <c r="I39" s="38">
        <f t="shared" si="3"/>
        <v>18088.100000000002</v>
      </c>
      <c r="J39" s="39"/>
      <c r="K39" s="39">
        <v>0</v>
      </c>
    </row>
    <row r="40" spans="1:13" s="14" customFormat="1" ht="15" hidden="1" x14ac:dyDescent="0.2">
      <c r="A40" s="48" t="s">
        <v>87</v>
      </c>
      <c r="B40" s="34"/>
      <c r="C40" s="35">
        <f t="shared" si="9"/>
        <v>0</v>
      </c>
      <c r="D40" s="36"/>
      <c r="E40" s="50"/>
      <c r="F40" s="37">
        <v>0</v>
      </c>
      <c r="G40" s="38">
        <v>398600</v>
      </c>
      <c r="H40" s="37">
        <f t="shared" si="2"/>
        <v>0</v>
      </c>
      <c r="I40" s="38">
        <f t="shared" si="3"/>
        <v>39860</v>
      </c>
      <c r="J40" s="39"/>
      <c r="K40" s="39">
        <v>0</v>
      </c>
      <c r="M40" s="53"/>
    </row>
    <row r="41" spans="1:13" s="14" customFormat="1" ht="15" x14ac:dyDescent="0.2">
      <c r="A41" s="48" t="s">
        <v>33</v>
      </c>
      <c r="B41" s="34"/>
      <c r="C41" s="35">
        <f t="shared" si="9"/>
        <v>2.9535</v>
      </c>
      <c r="D41" s="36">
        <v>59.07</v>
      </c>
      <c r="E41" s="50"/>
      <c r="F41" s="37">
        <v>1305</v>
      </c>
      <c r="G41" s="38">
        <v>0</v>
      </c>
      <c r="H41" s="37">
        <f t="shared" si="2"/>
        <v>130.5</v>
      </c>
      <c r="I41" s="38">
        <f t="shared" si="3"/>
        <v>0</v>
      </c>
      <c r="J41" s="39">
        <f>SUM(H41:I41)</f>
        <v>130.5</v>
      </c>
      <c r="K41" s="39"/>
    </row>
    <row r="42" spans="1:13" s="14" customFormat="1" ht="15" x14ac:dyDescent="0.2">
      <c r="A42" s="13" t="s">
        <v>34</v>
      </c>
      <c r="B42" s="34"/>
      <c r="C42" s="35">
        <f t="shared" si="9"/>
        <v>9.3674999999999997</v>
      </c>
      <c r="D42" s="36">
        <v>187.35</v>
      </c>
      <c r="E42" s="50"/>
      <c r="F42" s="37">
        <v>0</v>
      </c>
      <c r="G42" s="38">
        <v>0</v>
      </c>
      <c r="H42" s="37">
        <f t="shared" si="2"/>
        <v>0</v>
      </c>
      <c r="I42" s="38">
        <f t="shared" si="3"/>
        <v>0</v>
      </c>
      <c r="J42" s="39">
        <v>0</v>
      </c>
      <c r="K42" s="39"/>
    </row>
    <row r="43" spans="1:13" s="14" customFormat="1" ht="15" x14ac:dyDescent="0.2">
      <c r="A43" s="48" t="s">
        <v>35</v>
      </c>
      <c r="B43" s="34"/>
      <c r="C43" s="35">
        <f t="shared" si="9"/>
        <v>0.27700000000000002</v>
      </c>
      <c r="D43" s="36">
        <v>5.54</v>
      </c>
      <c r="E43" s="50"/>
      <c r="F43" s="37">
        <v>0</v>
      </c>
      <c r="G43" s="38">
        <v>0</v>
      </c>
      <c r="H43" s="37">
        <f t="shared" si="2"/>
        <v>0</v>
      </c>
      <c r="I43" s="38">
        <f t="shared" si="3"/>
        <v>0</v>
      </c>
      <c r="J43" s="39">
        <v>0</v>
      </c>
      <c r="K43" s="39"/>
    </row>
    <row r="44" spans="1:13" s="14" customFormat="1" ht="15" x14ac:dyDescent="0.2">
      <c r="A44" s="48" t="s">
        <v>36</v>
      </c>
      <c r="B44" s="34"/>
      <c r="C44" s="35">
        <f t="shared" si="9"/>
        <v>0.36650000000000005</v>
      </c>
      <c r="D44" s="36">
        <v>7.33</v>
      </c>
      <c r="E44" s="50"/>
      <c r="F44" s="37">
        <v>0</v>
      </c>
      <c r="G44" s="38">
        <v>0</v>
      </c>
      <c r="H44" s="37">
        <f t="shared" si="2"/>
        <v>0</v>
      </c>
      <c r="I44" s="38">
        <f t="shared" si="3"/>
        <v>0</v>
      </c>
      <c r="J44" s="39">
        <v>0</v>
      </c>
      <c r="K44" s="39"/>
    </row>
    <row r="45" spans="1:13" s="14" customFormat="1" ht="15" x14ac:dyDescent="0.2">
      <c r="A45" s="45" t="s">
        <v>37</v>
      </c>
      <c r="B45" s="34">
        <v>15</v>
      </c>
      <c r="C45" s="35">
        <f t="shared" si="9"/>
        <v>3.3570000000000002</v>
      </c>
      <c r="D45" s="36">
        <v>67.14</v>
      </c>
      <c r="E45" s="50"/>
      <c r="F45" s="37">
        <v>90</v>
      </c>
      <c r="G45" s="38">
        <v>0</v>
      </c>
      <c r="H45" s="37">
        <f t="shared" si="2"/>
        <v>9</v>
      </c>
      <c r="I45" s="38">
        <f t="shared" si="3"/>
        <v>0</v>
      </c>
      <c r="J45" s="39">
        <f>SUM(H45:I45)</f>
        <v>9</v>
      </c>
      <c r="K45" s="39"/>
    </row>
    <row r="46" spans="1:13" s="14" customFormat="1" ht="15.75" x14ac:dyDescent="0.25">
      <c r="A46" s="13" t="s">
        <v>59</v>
      </c>
      <c r="B46" s="34">
        <v>5</v>
      </c>
      <c r="C46" s="35">
        <f t="shared" si="9"/>
        <v>2.2350000000000003</v>
      </c>
      <c r="D46" s="36">
        <v>44.7</v>
      </c>
      <c r="E46" s="82">
        <f t="shared" ref="E46:E48" si="11">B46/D46</f>
        <v>0.11185682326621924</v>
      </c>
      <c r="F46" s="37">
        <v>348</v>
      </c>
      <c r="G46" s="38">
        <v>238</v>
      </c>
      <c r="H46" s="37">
        <f t="shared" si="2"/>
        <v>34.800000000000004</v>
      </c>
      <c r="I46" s="38">
        <f t="shared" si="3"/>
        <v>23.8</v>
      </c>
      <c r="J46" s="39"/>
      <c r="K46" s="39">
        <f t="shared" ref="K46" si="12">SUM(H46:I46)</f>
        <v>58.600000000000009</v>
      </c>
    </row>
    <row r="47" spans="1:13" s="14" customFormat="1" ht="15" x14ac:dyDescent="0.2">
      <c r="A47" s="13" t="s">
        <v>38</v>
      </c>
      <c r="B47" s="34">
        <v>1</v>
      </c>
      <c r="C47" s="35">
        <f t="shared" si="9"/>
        <v>11.106999999999999</v>
      </c>
      <c r="D47" s="36">
        <v>222.14</v>
      </c>
      <c r="E47" s="79"/>
      <c r="F47" s="37">
        <v>776</v>
      </c>
      <c r="G47" s="38">
        <v>1193</v>
      </c>
      <c r="H47" s="37">
        <f t="shared" si="2"/>
        <v>77.600000000000009</v>
      </c>
      <c r="I47" s="38">
        <f t="shared" si="3"/>
        <v>119.30000000000001</v>
      </c>
      <c r="J47" s="39">
        <f>SUM(H47:I47)</f>
        <v>196.90000000000003</v>
      </c>
      <c r="K47" s="39"/>
    </row>
    <row r="48" spans="1:13" s="14" customFormat="1" ht="15.75" x14ac:dyDescent="0.25">
      <c r="A48" s="13" t="s">
        <v>39</v>
      </c>
      <c r="B48" s="34">
        <f>134+9+22+9</f>
        <v>174</v>
      </c>
      <c r="C48" s="35">
        <f t="shared" si="9"/>
        <v>155.38850000000002</v>
      </c>
      <c r="D48" s="36">
        <v>3107.77</v>
      </c>
      <c r="E48" s="82">
        <f t="shared" si="11"/>
        <v>5.5988699292418682E-2</v>
      </c>
      <c r="F48" s="37">
        <v>37162</v>
      </c>
      <c r="G48" s="38">
        <v>13786</v>
      </c>
      <c r="H48" s="37">
        <f t="shared" si="2"/>
        <v>3716.2000000000003</v>
      </c>
      <c r="I48" s="38">
        <f t="shared" si="3"/>
        <v>1378.6000000000001</v>
      </c>
      <c r="J48" s="39"/>
      <c r="K48" s="39">
        <v>9086</v>
      </c>
    </row>
    <row r="49" spans="1:38" s="14" customFormat="1" ht="15" hidden="1" x14ac:dyDescent="0.2">
      <c r="A49" s="48" t="s">
        <v>76</v>
      </c>
      <c r="B49" s="34"/>
      <c r="C49" s="49"/>
      <c r="D49" s="36"/>
      <c r="E49" s="50"/>
      <c r="F49" s="37">
        <v>2398</v>
      </c>
      <c r="G49" s="38">
        <v>3253</v>
      </c>
      <c r="H49" s="37">
        <f t="shared" si="2"/>
        <v>239.8</v>
      </c>
      <c r="I49" s="38">
        <f t="shared" si="3"/>
        <v>325.3</v>
      </c>
      <c r="J49" s="39"/>
      <c r="K49" s="39"/>
    </row>
    <row r="50" spans="1:38" s="14" customFormat="1" ht="15" hidden="1" x14ac:dyDescent="0.2">
      <c r="A50" s="48" t="s">
        <v>77</v>
      </c>
      <c r="B50" s="34"/>
      <c r="C50" s="49"/>
      <c r="D50" s="36"/>
      <c r="E50" s="50"/>
      <c r="F50" s="37">
        <v>496</v>
      </c>
      <c r="G50" s="38">
        <v>1070</v>
      </c>
      <c r="H50" s="37">
        <f t="shared" si="2"/>
        <v>49.6</v>
      </c>
      <c r="I50" s="38">
        <f t="shared" si="3"/>
        <v>107</v>
      </c>
      <c r="J50" s="39"/>
      <c r="K50" s="39"/>
    </row>
    <row r="51" spans="1:38" s="14" customFormat="1" ht="15" hidden="1" x14ac:dyDescent="0.2">
      <c r="A51" s="48" t="s">
        <v>78</v>
      </c>
      <c r="B51" s="34"/>
      <c r="C51" s="49"/>
      <c r="D51" s="36"/>
      <c r="E51" s="50"/>
      <c r="F51" s="37">
        <v>1935</v>
      </c>
      <c r="G51" s="38">
        <v>11936</v>
      </c>
      <c r="H51" s="37">
        <f t="shared" si="2"/>
        <v>193.5</v>
      </c>
      <c r="I51" s="38">
        <f t="shared" si="3"/>
        <v>1193.6000000000001</v>
      </c>
      <c r="J51" s="39"/>
      <c r="K51" s="39"/>
    </row>
    <row r="52" spans="1:38" s="14" customFormat="1" ht="15" hidden="1" x14ac:dyDescent="0.2">
      <c r="A52" s="48" t="s">
        <v>71</v>
      </c>
      <c r="B52" s="34"/>
      <c r="C52" s="49"/>
      <c r="D52" s="36"/>
      <c r="E52" s="50"/>
      <c r="F52" s="37">
        <v>1968</v>
      </c>
      <c r="G52" s="38">
        <v>10354</v>
      </c>
      <c r="H52" s="37">
        <f t="shared" si="2"/>
        <v>196.8</v>
      </c>
      <c r="I52" s="38">
        <f t="shared" si="3"/>
        <v>1035.4000000000001</v>
      </c>
      <c r="J52" s="39"/>
      <c r="K52" s="39"/>
    </row>
    <row r="53" spans="1:38" s="14" customFormat="1" ht="15" hidden="1" x14ac:dyDescent="0.2">
      <c r="A53" s="48" t="s">
        <v>79</v>
      </c>
      <c r="B53" s="34"/>
      <c r="C53" s="49"/>
      <c r="D53" s="36"/>
      <c r="E53" s="50"/>
      <c r="F53" s="37">
        <v>1000</v>
      </c>
      <c r="G53" s="38">
        <v>3543</v>
      </c>
      <c r="H53" s="37">
        <f t="shared" si="2"/>
        <v>100</v>
      </c>
      <c r="I53" s="38">
        <f t="shared" si="3"/>
        <v>354.3</v>
      </c>
      <c r="J53" s="39"/>
      <c r="K53" s="39"/>
    </row>
    <row r="54" spans="1:38" s="14" customFormat="1" ht="15" hidden="1" x14ac:dyDescent="0.2">
      <c r="A54" s="48" t="s">
        <v>67</v>
      </c>
      <c r="B54" s="34"/>
      <c r="C54" s="49"/>
      <c r="D54" s="36"/>
      <c r="E54" s="50"/>
      <c r="F54" s="37">
        <v>803</v>
      </c>
      <c r="G54" s="38">
        <v>1151</v>
      </c>
      <c r="H54" s="37">
        <f t="shared" si="2"/>
        <v>80.300000000000011</v>
      </c>
      <c r="I54" s="38">
        <f t="shared" si="3"/>
        <v>115.10000000000001</v>
      </c>
      <c r="J54" s="39"/>
      <c r="K54" s="39"/>
      <c r="L54" s="13"/>
      <c r="M54" s="54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1:38" s="14" customFormat="1" ht="15" x14ac:dyDescent="0.2">
      <c r="A55" s="13" t="s">
        <v>40</v>
      </c>
      <c r="B55" s="34"/>
      <c r="C55" s="35">
        <f t="shared" ref="C55:C72" si="13">D55*0.05</f>
        <v>1.9219999999999999</v>
      </c>
      <c r="D55" s="36">
        <v>38.44</v>
      </c>
      <c r="E55" s="79"/>
      <c r="F55" s="37">
        <v>377</v>
      </c>
      <c r="G55" s="38">
        <v>852</v>
      </c>
      <c r="H55" s="37">
        <f t="shared" si="2"/>
        <v>37.700000000000003</v>
      </c>
      <c r="I55" s="38">
        <f t="shared" si="3"/>
        <v>85.2</v>
      </c>
      <c r="J55" s="39">
        <f>SUM(H55:I55)</f>
        <v>122.9</v>
      </c>
      <c r="K55" s="39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</row>
    <row r="56" spans="1:38" s="14" customFormat="1" ht="15" x14ac:dyDescent="0.2">
      <c r="A56" s="45" t="s">
        <v>41</v>
      </c>
      <c r="B56" s="34"/>
      <c r="C56" s="35">
        <f t="shared" si="13"/>
        <v>2.9664999999999999</v>
      </c>
      <c r="D56" s="36">
        <v>59.33</v>
      </c>
      <c r="E56" s="79"/>
      <c r="F56" s="37">
        <v>221</v>
      </c>
      <c r="G56" s="38">
        <v>0</v>
      </c>
      <c r="H56" s="37">
        <f t="shared" si="2"/>
        <v>22.1</v>
      </c>
      <c r="I56" s="38">
        <f t="shared" si="3"/>
        <v>0</v>
      </c>
      <c r="J56" s="39">
        <f>SUM(H56:I56)</f>
        <v>22.1</v>
      </c>
      <c r="K56" s="39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</row>
    <row r="57" spans="1:38" s="14" customFormat="1" ht="15" x14ac:dyDescent="0.2">
      <c r="A57" s="13" t="s">
        <v>42</v>
      </c>
      <c r="B57" s="34"/>
      <c r="C57" s="35">
        <f t="shared" si="13"/>
        <v>0.15000000000000002</v>
      </c>
      <c r="D57" s="36">
        <v>3</v>
      </c>
      <c r="E57" s="79"/>
      <c r="F57" s="37">
        <v>0</v>
      </c>
      <c r="G57" s="38">
        <v>0</v>
      </c>
      <c r="H57" s="37">
        <f t="shared" si="2"/>
        <v>0</v>
      </c>
      <c r="I57" s="38">
        <f t="shared" si="3"/>
        <v>0</v>
      </c>
      <c r="J57" s="39">
        <v>0</v>
      </c>
      <c r="K57" s="39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</row>
    <row r="58" spans="1:38" s="14" customFormat="1" ht="15" x14ac:dyDescent="0.2">
      <c r="A58" s="48" t="s">
        <v>43</v>
      </c>
      <c r="B58" s="34"/>
      <c r="C58" s="35">
        <f t="shared" si="13"/>
        <v>4.4305000000000003</v>
      </c>
      <c r="D58" s="36">
        <v>88.61</v>
      </c>
      <c r="E58" s="79"/>
      <c r="F58" s="37">
        <v>5195</v>
      </c>
      <c r="G58" s="38">
        <v>2513</v>
      </c>
      <c r="H58" s="37">
        <f t="shared" si="2"/>
        <v>519.5</v>
      </c>
      <c r="I58" s="38">
        <f t="shared" si="3"/>
        <v>251.3</v>
      </c>
      <c r="J58" s="39">
        <f>SUM(H58:I58)</f>
        <v>770.8</v>
      </c>
      <c r="K58" s="39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</row>
    <row r="59" spans="1:38" s="14" customFormat="1" ht="15.75" x14ac:dyDescent="0.25">
      <c r="A59" s="13" t="s">
        <v>44</v>
      </c>
      <c r="B59" s="34">
        <v>57</v>
      </c>
      <c r="C59" s="35">
        <f t="shared" si="13"/>
        <v>15.350000000000001</v>
      </c>
      <c r="D59" s="36">
        <v>307</v>
      </c>
      <c r="E59" s="82">
        <f t="shared" ref="E59:E72" si="14">B59/D59</f>
        <v>0.18566775244299674</v>
      </c>
      <c r="F59" s="37">
        <v>8117</v>
      </c>
      <c r="G59" s="38">
        <v>5842</v>
      </c>
      <c r="H59" s="37">
        <f t="shared" si="2"/>
        <v>811.7</v>
      </c>
      <c r="I59" s="38">
        <f t="shared" si="3"/>
        <v>584.20000000000005</v>
      </c>
      <c r="J59" s="39"/>
      <c r="K59" s="39">
        <f>SUM(H59:I59)</f>
        <v>1395.9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</row>
    <row r="60" spans="1:38" s="14" customFormat="1" ht="15.75" x14ac:dyDescent="0.25">
      <c r="A60" s="13" t="s">
        <v>45</v>
      </c>
      <c r="B60" s="34">
        <v>35</v>
      </c>
      <c r="C60" s="35">
        <f t="shared" si="13"/>
        <v>22.381</v>
      </c>
      <c r="D60" s="36">
        <v>447.62</v>
      </c>
      <c r="E60" s="82">
        <f t="shared" si="14"/>
        <v>7.8191322997185106E-2</v>
      </c>
      <c r="F60" s="37">
        <v>5730</v>
      </c>
      <c r="G60" s="38">
        <v>5809</v>
      </c>
      <c r="H60" s="37">
        <f t="shared" si="2"/>
        <v>573</v>
      </c>
      <c r="I60" s="38">
        <f t="shared" si="3"/>
        <v>580.9</v>
      </c>
      <c r="J60" s="39"/>
      <c r="K60" s="39">
        <f>SUM(H60:I60)</f>
        <v>1153.9000000000001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</row>
    <row r="61" spans="1:38" s="14" customFormat="1" ht="15" x14ac:dyDescent="0.2">
      <c r="A61" s="13" t="s">
        <v>74</v>
      </c>
      <c r="B61" s="34"/>
      <c r="C61" s="35">
        <f t="shared" si="13"/>
        <v>5.0075000000000003</v>
      </c>
      <c r="D61" s="36">
        <v>100.15</v>
      </c>
      <c r="E61" s="50"/>
      <c r="F61" s="37">
        <v>0</v>
      </c>
      <c r="G61" s="38">
        <v>0</v>
      </c>
      <c r="H61" s="37">
        <f t="shared" si="2"/>
        <v>0</v>
      </c>
      <c r="I61" s="38">
        <f t="shared" si="3"/>
        <v>0</v>
      </c>
      <c r="J61" s="39">
        <v>0</v>
      </c>
      <c r="K61" s="39"/>
      <c r="L61" s="13"/>
      <c r="M61" s="55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</row>
    <row r="62" spans="1:38" s="14" customFormat="1" ht="15" x14ac:dyDescent="0.2">
      <c r="A62" s="48" t="s">
        <v>46</v>
      </c>
      <c r="B62" s="34"/>
      <c r="C62" s="35">
        <f t="shared" si="13"/>
        <v>11.13</v>
      </c>
      <c r="D62" s="36">
        <v>222.6</v>
      </c>
      <c r="E62" s="50"/>
      <c r="F62" s="37">
        <v>26855</v>
      </c>
      <c r="G62" s="38">
        <v>30062</v>
      </c>
      <c r="H62" s="37">
        <f t="shared" si="2"/>
        <v>2685.5</v>
      </c>
      <c r="I62" s="38">
        <f t="shared" si="3"/>
        <v>3006.2000000000003</v>
      </c>
      <c r="J62" s="39">
        <f t="shared" ref="J62:J67" si="15">SUM(H62:I62)</f>
        <v>5691.7000000000007</v>
      </c>
      <c r="K62" s="39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</row>
    <row r="63" spans="1:38" s="14" customFormat="1" ht="15.75" x14ac:dyDescent="0.25">
      <c r="A63" s="13" t="s">
        <v>75</v>
      </c>
      <c r="B63" s="34">
        <v>60</v>
      </c>
      <c r="C63" s="35">
        <f t="shared" si="13"/>
        <v>28.880000000000003</v>
      </c>
      <c r="D63" s="36">
        <v>577.6</v>
      </c>
      <c r="E63" s="82">
        <f t="shared" si="14"/>
        <v>0.1038781163434903</v>
      </c>
      <c r="F63" s="37">
        <v>17969</v>
      </c>
      <c r="G63" s="38">
        <v>15865</v>
      </c>
      <c r="H63" s="37">
        <f t="shared" si="2"/>
        <v>1796.9</v>
      </c>
      <c r="I63" s="38">
        <f t="shared" si="3"/>
        <v>1586.5</v>
      </c>
      <c r="J63" s="39"/>
      <c r="K63" s="39">
        <f>SUM(H63:I63)</f>
        <v>3383.4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</row>
    <row r="64" spans="1:38" s="14" customFormat="1" ht="15" x14ac:dyDescent="0.2">
      <c r="A64" s="13" t="s">
        <v>47</v>
      </c>
      <c r="B64" s="34">
        <v>78</v>
      </c>
      <c r="C64" s="35">
        <f t="shared" si="13"/>
        <v>179.899</v>
      </c>
      <c r="D64" s="36">
        <v>3597.98</v>
      </c>
      <c r="E64" s="80">
        <f t="shared" si="14"/>
        <v>2.1678830899560308E-2</v>
      </c>
      <c r="F64" s="37">
        <v>27589</v>
      </c>
      <c r="G64" s="38">
        <v>69330</v>
      </c>
      <c r="H64" s="37">
        <f t="shared" si="2"/>
        <v>2758.9</v>
      </c>
      <c r="I64" s="38">
        <f t="shared" si="3"/>
        <v>6933</v>
      </c>
      <c r="J64" s="39">
        <f>SUM(H64:I64)</f>
        <v>9691.9</v>
      </c>
      <c r="K64" s="39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</row>
    <row r="65" spans="1:43" s="13" customFormat="1" ht="15" x14ac:dyDescent="0.2">
      <c r="A65" s="13" t="s">
        <v>61</v>
      </c>
      <c r="B65" s="34"/>
      <c r="C65" s="35">
        <f t="shared" si="13"/>
        <v>9.5040000000000013</v>
      </c>
      <c r="D65" s="36">
        <v>190.08</v>
      </c>
      <c r="E65" s="80">
        <f t="shared" si="14"/>
        <v>0</v>
      </c>
      <c r="F65" s="37">
        <v>1970</v>
      </c>
      <c r="G65" s="38">
        <v>2507</v>
      </c>
      <c r="H65" s="37">
        <f t="shared" si="2"/>
        <v>197</v>
      </c>
      <c r="I65" s="38">
        <f t="shared" si="3"/>
        <v>250.70000000000002</v>
      </c>
      <c r="J65" s="39">
        <f t="shared" si="15"/>
        <v>447.70000000000005</v>
      </c>
      <c r="K65" s="39"/>
    </row>
    <row r="66" spans="1:43" s="14" customFormat="1" ht="15" x14ac:dyDescent="0.2">
      <c r="A66" s="48" t="s">
        <v>48</v>
      </c>
      <c r="B66" s="34"/>
      <c r="C66" s="35">
        <f t="shared" si="13"/>
        <v>9.6105000000000018</v>
      </c>
      <c r="D66" s="36">
        <v>192.21</v>
      </c>
      <c r="E66" s="50"/>
      <c r="F66" s="37">
        <v>4726</v>
      </c>
      <c r="G66" s="38">
        <v>6022</v>
      </c>
      <c r="H66" s="37">
        <f t="shared" si="2"/>
        <v>472.6</v>
      </c>
      <c r="I66" s="38">
        <f t="shared" si="3"/>
        <v>602.20000000000005</v>
      </c>
      <c r="J66" s="39">
        <f t="shared" si="15"/>
        <v>1074.8000000000002</v>
      </c>
      <c r="K66" s="39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</row>
    <row r="67" spans="1:43" s="11" customFormat="1" ht="15" x14ac:dyDescent="0.2">
      <c r="A67" s="48" t="s">
        <v>49</v>
      </c>
      <c r="B67" s="34"/>
      <c r="C67" s="35">
        <f t="shared" si="13"/>
        <v>0.49000000000000005</v>
      </c>
      <c r="D67" s="36">
        <v>9.8000000000000007</v>
      </c>
      <c r="E67" s="50"/>
      <c r="F67" s="37">
        <v>7006</v>
      </c>
      <c r="G67" s="38">
        <v>8740</v>
      </c>
      <c r="H67" s="37">
        <f t="shared" si="2"/>
        <v>700.6</v>
      </c>
      <c r="I67" s="38">
        <f t="shared" si="3"/>
        <v>874</v>
      </c>
      <c r="J67" s="39">
        <f t="shared" si="15"/>
        <v>1574.6</v>
      </c>
      <c r="K67" s="39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</row>
    <row r="68" spans="1:43" s="11" customFormat="1" ht="15.75" x14ac:dyDescent="0.25">
      <c r="A68" s="13" t="s">
        <v>50</v>
      </c>
      <c r="B68" s="34">
        <v>44</v>
      </c>
      <c r="C68" s="35">
        <f t="shared" si="13"/>
        <v>12.766</v>
      </c>
      <c r="D68" s="36">
        <v>255.32</v>
      </c>
      <c r="E68" s="82">
        <f t="shared" si="14"/>
        <v>0.17233275889080371</v>
      </c>
      <c r="F68" s="37">
        <v>5130</v>
      </c>
      <c r="G68" s="38">
        <v>30025</v>
      </c>
      <c r="H68" s="37">
        <f t="shared" si="2"/>
        <v>513</v>
      </c>
      <c r="I68" s="38">
        <f t="shared" si="3"/>
        <v>3002.5</v>
      </c>
      <c r="J68" s="39"/>
      <c r="K68" s="39">
        <f>SUM(H68:I68)</f>
        <v>3515.5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</row>
    <row r="69" spans="1:43" s="11" customFormat="1" ht="15" x14ac:dyDescent="0.2">
      <c r="A69" s="48" t="s">
        <v>60</v>
      </c>
      <c r="B69" s="34">
        <v>1</v>
      </c>
      <c r="C69" s="35">
        <f t="shared" si="13"/>
        <v>6.0265000000000004</v>
      </c>
      <c r="D69" s="36">
        <v>120.53</v>
      </c>
      <c r="E69" s="50"/>
      <c r="F69" s="37">
        <v>1092</v>
      </c>
      <c r="G69" s="38">
        <v>8586</v>
      </c>
      <c r="H69" s="37">
        <f t="shared" si="2"/>
        <v>109.2</v>
      </c>
      <c r="I69" s="38">
        <f t="shared" si="3"/>
        <v>858.6</v>
      </c>
      <c r="J69" s="39">
        <f>SUM(H69:I69)</f>
        <v>967.80000000000007</v>
      </c>
      <c r="K69" s="39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</row>
    <row r="70" spans="1:43" s="11" customFormat="1" ht="15.75" x14ac:dyDescent="0.25">
      <c r="A70" s="13" t="s">
        <v>51</v>
      </c>
      <c r="B70" s="34">
        <v>194</v>
      </c>
      <c r="C70" s="35">
        <f t="shared" si="13"/>
        <v>148.57500000000002</v>
      </c>
      <c r="D70" s="36">
        <v>2971.5</v>
      </c>
      <c r="E70" s="82">
        <f t="shared" si="14"/>
        <v>6.5286892142015815E-2</v>
      </c>
      <c r="F70" s="37">
        <v>72578</v>
      </c>
      <c r="G70" s="38">
        <v>99622</v>
      </c>
      <c r="H70" s="37">
        <f t="shared" si="2"/>
        <v>7257.8</v>
      </c>
      <c r="I70" s="38">
        <f t="shared" si="3"/>
        <v>9962.2000000000007</v>
      </c>
      <c r="J70" s="39"/>
      <c r="K70" s="39">
        <f>SUM(H70:I70)</f>
        <v>17220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</row>
    <row r="71" spans="1:43" s="14" customFormat="1" ht="15.75" x14ac:dyDescent="0.25">
      <c r="A71" s="13" t="s">
        <v>52</v>
      </c>
      <c r="B71" s="34">
        <v>114</v>
      </c>
      <c r="C71" s="35">
        <f t="shared" si="13"/>
        <v>29.455500000000001</v>
      </c>
      <c r="D71" s="36">
        <v>589.11</v>
      </c>
      <c r="E71" s="82">
        <f t="shared" si="14"/>
        <v>0.19351224728828231</v>
      </c>
      <c r="F71" s="37">
        <v>20726</v>
      </c>
      <c r="G71" s="38">
        <v>21525</v>
      </c>
      <c r="H71" s="37">
        <f t="shared" si="2"/>
        <v>2072.6</v>
      </c>
      <c r="I71" s="38">
        <f t="shared" si="3"/>
        <v>2152.5</v>
      </c>
      <c r="J71" s="39"/>
      <c r="K71" s="39">
        <f>SUM(H71:I71)</f>
        <v>4225.1000000000004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</row>
    <row r="72" spans="1:43" s="14" customFormat="1" ht="16.5" thickBot="1" x14ac:dyDescent="0.3">
      <c r="A72" s="13" t="s">
        <v>53</v>
      </c>
      <c r="B72" s="34">
        <v>64</v>
      </c>
      <c r="C72" s="35">
        <f t="shared" si="13"/>
        <v>11.71</v>
      </c>
      <c r="D72" s="36">
        <v>234.2</v>
      </c>
      <c r="E72" s="82">
        <f t="shared" si="14"/>
        <v>0.27327070879590093</v>
      </c>
      <c r="F72" s="37">
        <v>5786</v>
      </c>
      <c r="G72" s="38">
        <v>6761</v>
      </c>
      <c r="H72" s="37">
        <f t="shared" ref="H72" si="16">F72*0.1</f>
        <v>578.6</v>
      </c>
      <c r="I72" s="38">
        <f t="shared" ref="I72" si="17">G72*0.1</f>
        <v>676.1</v>
      </c>
      <c r="J72" s="39"/>
      <c r="K72" s="39">
        <f>SUM(H72:I72)</f>
        <v>1254.7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</row>
    <row r="73" spans="1:43" s="63" customFormat="1" ht="16.5" thickBot="1" x14ac:dyDescent="0.3">
      <c r="A73" s="56" t="s">
        <v>54</v>
      </c>
      <c r="B73" s="56">
        <f>SUM(B12:B72)</f>
        <v>2132</v>
      </c>
      <c r="C73" s="56">
        <f>SUM(C12:C72)</f>
        <v>1158.4855000000002</v>
      </c>
      <c r="D73" s="57">
        <f>SUM(D12:D72)</f>
        <v>23169.710000000003</v>
      </c>
      <c r="E73" s="58">
        <f>B73/D73</f>
        <v>9.2016689030635243E-2</v>
      </c>
      <c r="F73" s="59">
        <f t="shared" ref="F73:J73" si="18">SUM(F12:F72)</f>
        <v>746819</v>
      </c>
      <c r="G73" s="59">
        <f>SUM(G12:G72)</f>
        <v>1275749</v>
      </c>
      <c r="H73" s="59">
        <f t="shared" si="18"/>
        <v>74681.900000000009</v>
      </c>
      <c r="I73" s="59">
        <f t="shared" si="18"/>
        <v>127574.90000000002</v>
      </c>
      <c r="J73" s="60">
        <f t="shared" si="18"/>
        <v>29165.899999999998</v>
      </c>
      <c r="K73" s="61">
        <f>SUM(K12:K72)</f>
        <v>173090.30000000002</v>
      </c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</row>
    <row r="74" spans="1:43" s="67" customFormat="1" ht="15" hidden="1" x14ac:dyDescent="0.2">
      <c r="A74" s="64" t="s">
        <v>55</v>
      </c>
      <c r="B74" s="65"/>
      <c r="C74" s="65"/>
      <c r="D74" s="65"/>
      <c r="E74" s="65"/>
      <c r="F74" s="65"/>
      <c r="G74" s="65"/>
      <c r="H74" s="65"/>
      <c r="I74" s="65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66"/>
      <c r="AN74" s="66"/>
      <c r="AO74" s="66"/>
      <c r="AP74" s="66"/>
      <c r="AQ74" s="66"/>
    </row>
    <row r="75" spans="1:43" s="68" customFormat="1" ht="15" hidden="1" x14ac:dyDescent="0.2">
      <c r="A75" s="64" t="s">
        <v>56</v>
      </c>
      <c r="B75" s="65"/>
      <c r="C75" s="65"/>
      <c r="D75" s="65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</row>
    <row r="76" spans="1:43" s="68" customFormat="1" ht="15" hidden="1" x14ac:dyDescent="0.2">
      <c r="A76" s="64" t="s">
        <v>58</v>
      </c>
      <c r="B76" s="65"/>
      <c r="C76" s="65"/>
      <c r="D76" s="65"/>
      <c r="E76" s="65"/>
      <c r="F76" s="65"/>
      <c r="G76" s="69"/>
      <c r="H76" s="65"/>
      <c r="I76" s="70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</row>
    <row r="77" spans="1:43" s="11" customFormat="1" ht="15" hidden="1" x14ac:dyDescent="0.2">
      <c r="A77" s="71" t="s">
        <v>73</v>
      </c>
      <c r="B77" s="12"/>
      <c r="C77" s="12"/>
      <c r="D77" s="72"/>
      <c r="E77" s="12"/>
      <c r="F77" s="12"/>
      <c r="G77" s="73"/>
      <c r="H77" s="12"/>
      <c r="I77" s="12"/>
      <c r="J77" s="13"/>
      <c r="K77" s="13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</row>
    <row r="78" spans="1:43" s="11" customFormat="1" ht="15.75" hidden="1" thickBo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3"/>
      <c r="K78" s="13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</row>
    <row r="79" spans="1:43" s="11" customFormat="1" ht="17.25" hidden="1" thickTop="1" thickBot="1" x14ac:dyDescent="0.3">
      <c r="A79" s="12"/>
      <c r="B79" s="12"/>
      <c r="C79" s="12"/>
      <c r="D79" s="12"/>
      <c r="E79" s="74"/>
      <c r="F79" s="75" t="s">
        <v>64</v>
      </c>
      <c r="G79" s="76">
        <f>SUM(F73:G73)</f>
        <v>2022568</v>
      </c>
      <c r="H79" s="77">
        <v>0.1</v>
      </c>
      <c r="I79" s="76">
        <f>SUM(H73:I73)</f>
        <v>202256.80000000005</v>
      </c>
      <c r="J79" s="75" t="s">
        <v>65</v>
      </c>
      <c r="K79" s="78">
        <f>SUM(J73:K73)</f>
        <v>202256.2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</row>
    <row r="80" spans="1:43" s="11" customFormat="1" ht="17.25" hidden="1" thickTop="1" thickBot="1" x14ac:dyDescent="0.3">
      <c r="A80" s="12"/>
      <c r="B80" s="12"/>
      <c r="C80" s="12"/>
      <c r="D80" s="12"/>
      <c r="E80" s="12"/>
      <c r="F80" s="12"/>
      <c r="G80" s="12"/>
      <c r="H80" s="12"/>
      <c r="I80" s="76">
        <f>SUM(H12:I72)</f>
        <v>202256.80000000005</v>
      </c>
      <c r="J80" s="13"/>
      <c r="K80" s="78">
        <f>SUM(J12:K72)</f>
        <v>202256.19999999998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</row>
    <row r="81" spans="11:38" x14ac:dyDescent="0.2">
      <c r="K81" s="6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1:38" x14ac:dyDescent="0.2">
      <c r="K82" s="6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1:38" x14ac:dyDescent="0.2">
      <c r="K83" s="6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1:38" x14ac:dyDescent="0.2">
      <c r="K84" s="6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1:38" x14ac:dyDescent="0.2">
      <c r="K85" s="6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1:38" x14ac:dyDescent="0.2">
      <c r="K86" s="6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1:38" x14ac:dyDescent="0.2">
      <c r="K87" s="6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1:38" x14ac:dyDescent="0.2">
      <c r="K88" s="6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1:38" x14ac:dyDescent="0.2">
      <c r="K89" s="6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1:38" x14ac:dyDescent="0.2">
      <c r="K90" s="6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1:38" x14ac:dyDescent="0.2">
      <c r="K91" s="6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1:38" x14ac:dyDescent="0.2">
      <c r="K92" s="6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1:38" x14ac:dyDescent="0.2">
      <c r="K93" s="6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1:38" x14ac:dyDescent="0.2">
      <c r="K94" s="6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1:38" x14ac:dyDescent="0.2">
      <c r="K95" s="6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1:38" x14ac:dyDescent="0.2">
      <c r="K96" s="6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</sheetData>
  <printOptions horizontalCentered="1" gridLines="1"/>
  <pageMargins left="0.5" right="0.5" top="1" bottom="0.5" header="0.25" footer="0.18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 Discount</vt:lpstr>
      <vt:lpstr>'Auto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2017-06-27T20:16:06Z</cp:lastPrinted>
  <dcterms:created xsi:type="dcterms:W3CDTF">2009-06-30T23:10:18Z</dcterms:created>
  <dcterms:modified xsi:type="dcterms:W3CDTF">2017-06-27T20:16:53Z</dcterms:modified>
</cp:coreProperties>
</file>