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19\2019 GL Cyber Insurance Premium Discount Program\"/>
    </mc:Choice>
  </mc:AlternateContent>
  <xr:revisionPtr revIDLastSave="0" documentId="13_ncr:1_{59B2D90F-160F-4E41-A0A5-C247CE8BE485}" xr6:coauthVersionLast="33" xr6:coauthVersionMax="33" xr10:uidLastSave="{00000000-0000-0000-0000-000000000000}"/>
  <bookViews>
    <workbookView xWindow="120" yWindow="330" windowWidth="19005" windowHeight="11235" xr2:uid="{00000000-000D-0000-FFFF-FFFF00000000}"/>
  </bookViews>
  <sheets>
    <sheet name="GL Discount" sheetId="1" r:id="rId1"/>
    <sheet name="2018 SANS completion rpt final" sheetId="5" r:id="rId2"/>
    <sheet name="2018 SANS 06132018" sheetId="4" r:id="rId3"/>
  </sheets>
  <definedNames>
    <definedName name="_xlnm._FilterDatabase" localSheetId="2" hidden="1">'2018 SANS 06132018'!$A$2:$D$32</definedName>
    <definedName name="_xlnm._FilterDatabase" localSheetId="1" hidden="1">'2018 SANS completion rpt final'!$A$3:$D$35</definedName>
    <definedName name="_xlnm.Print_Area" localSheetId="0">'GL Discount'!$A$1:$J$72</definedName>
  </definedNames>
  <calcPr calcId="179017"/>
</workbook>
</file>

<file path=xl/calcChain.xml><?xml version="1.0" encoding="utf-8"?>
<calcChain xmlns="http://schemas.openxmlformats.org/spreadsheetml/2006/main">
  <c r="J28" i="1" l="1"/>
  <c r="E28" i="1" l="1"/>
  <c r="J34" i="1" l="1"/>
  <c r="J46" i="1"/>
  <c r="J45" i="1" l="1"/>
  <c r="I43" i="1"/>
  <c r="J40" i="1"/>
  <c r="I31" i="1"/>
  <c r="J19" i="1"/>
  <c r="J15" i="1"/>
  <c r="G29" i="1"/>
  <c r="G16" i="1" l="1"/>
  <c r="G10" i="1"/>
  <c r="C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  <c r="D6" i="5"/>
  <c r="D5" i="5"/>
  <c r="D4" i="5"/>
  <c r="E16" i="1" l="1"/>
  <c r="E10" i="1"/>
  <c r="D10" i="1"/>
  <c r="C33" i="4" l="1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6" i="4"/>
  <c r="D5" i="4"/>
  <c r="D4" i="4"/>
  <c r="D3" i="4"/>
  <c r="G72" i="1" l="1"/>
  <c r="H10" i="1" l="1"/>
  <c r="H11" i="1"/>
  <c r="J11" i="1" s="1"/>
  <c r="H12" i="1"/>
  <c r="J12" i="1" s="1"/>
  <c r="H13" i="1"/>
  <c r="H14" i="1"/>
  <c r="J14" i="1" s="1"/>
  <c r="H15" i="1"/>
  <c r="H16" i="1"/>
  <c r="J16" i="1" s="1"/>
  <c r="H17" i="1"/>
  <c r="J17" i="1" s="1"/>
  <c r="H18" i="1"/>
  <c r="I18" i="1" s="1"/>
  <c r="H19" i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H28" i="1"/>
  <c r="H29" i="1"/>
  <c r="J29" i="1" s="1"/>
  <c r="H30" i="1"/>
  <c r="J30" i="1" s="1"/>
  <c r="H31" i="1"/>
  <c r="H32" i="1"/>
  <c r="H33" i="1"/>
  <c r="H34" i="1"/>
  <c r="H35" i="1"/>
  <c r="H36" i="1"/>
  <c r="J36" i="1" s="1"/>
  <c r="H37" i="1"/>
  <c r="H38" i="1"/>
  <c r="H39" i="1"/>
  <c r="H40" i="1"/>
  <c r="H41" i="1"/>
  <c r="I41" i="1" s="1"/>
  <c r="H42" i="1"/>
  <c r="I42" i="1" s="1"/>
  <c r="H43" i="1"/>
  <c r="H44" i="1"/>
  <c r="J44" i="1" s="1"/>
  <c r="H45" i="1"/>
  <c r="H46" i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H54" i="1"/>
  <c r="H55" i="1"/>
  <c r="I55" i="1" s="1"/>
  <c r="H56" i="1"/>
  <c r="H57" i="1"/>
  <c r="J57" i="1" s="1"/>
  <c r="H58" i="1"/>
  <c r="H59" i="1"/>
  <c r="H60" i="1"/>
  <c r="I60" i="1" s="1"/>
  <c r="H61" i="1"/>
  <c r="H62" i="1"/>
  <c r="I62" i="1" s="1"/>
  <c r="H63" i="1"/>
  <c r="H64" i="1"/>
  <c r="H65" i="1"/>
  <c r="H66" i="1"/>
  <c r="H67" i="1"/>
  <c r="I67" i="1" s="1"/>
  <c r="H68" i="1"/>
  <c r="H69" i="1"/>
  <c r="I69" i="1" s="1"/>
  <c r="H70" i="1"/>
  <c r="I70" i="1" s="1"/>
  <c r="H71" i="1"/>
  <c r="I71" i="1" s="1"/>
  <c r="H7" i="1" l="1"/>
  <c r="F7" i="1"/>
  <c r="E7" i="1"/>
  <c r="I32" i="1" l="1"/>
  <c r="I38" i="1"/>
  <c r="I53" i="1"/>
  <c r="I63" i="1"/>
  <c r="I68" i="1" l="1"/>
  <c r="I37" i="1"/>
  <c r="I33" i="1"/>
  <c r="I61" i="1" l="1"/>
  <c r="I64" i="1"/>
  <c r="I65" i="1"/>
  <c r="I66" i="1"/>
  <c r="F16" i="1"/>
  <c r="F13" i="1"/>
  <c r="F71" i="1"/>
  <c r="F46" i="1"/>
  <c r="F36" i="1"/>
  <c r="F70" i="1"/>
  <c r="F69" i="1"/>
  <c r="F68" i="1"/>
  <c r="F67" i="1"/>
  <c r="F66" i="1"/>
  <c r="F65" i="1"/>
  <c r="F64" i="1"/>
  <c r="F63" i="1"/>
  <c r="F62" i="1"/>
  <c r="F61" i="1"/>
  <c r="F60" i="1"/>
  <c r="I58" i="1"/>
  <c r="F58" i="1"/>
  <c r="F57" i="1"/>
  <c r="I56" i="1"/>
  <c r="F56" i="1"/>
  <c r="F55" i="1"/>
  <c r="I54" i="1"/>
  <c r="F54" i="1"/>
  <c r="F53" i="1"/>
  <c r="F45" i="1"/>
  <c r="F44" i="1"/>
  <c r="F43" i="1"/>
  <c r="F42" i="1"/>
  <c r="F41" i="1"/>
  <c r="F40" i="1"/>
  <c r="F39" i="1"/>
  <c r="F35" i="1"/>
  <c r="F34" i="1"/>
  <c r="F33" i="1"/>
  <c r="F32" i="1"/>
  <c r="F31" i="1"/>
  <c r="F28" i="1"/>
  <c r="F27" i="1"/>
  <c r="F19" i="1"/>
  <c r="F15" i="1"/>
  <c r="F14" i="1"/>
  <c r="J13" i="1"/>
  <c r="F29" i="1"/>
  <c r="F10" i="1"/>
  <c r="E72" i="1" l="1"/>
  <c r="D72" i="1"/>
  <c r="J27" i="1"/>
  <c r="I39" i="1"/>
  <c r="J10" i="1"/>
  <c r="J35" i="1"/>
  <c r="H72" i="1"/>
  <c r="J72" i="1" l="1"/>
  <c r="J80" i="1"/>
  <c r="I72" i="1"/>
  <c r="J79" i="1" l="1"/>
</calcChain>
</file>

<file path=xl/sharedStrings.xml><?xml version="1.0" encoding="utf-8"?>
<sst xmlns="http://schemas.openxmlformats.org/spreadsheetml/2006/main" count="211" uniqueCount="127">
  <si>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</si>
  <si>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</si>
  <si>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</si>
  <si>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</si>
  <si>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</si>
  <si>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</si>
  <si>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</si>
  <si>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</si>
  <si>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</si>
  <si>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</si>
  <si>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</si>
  <si>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</si>
  <si>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</si>
  <si>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</si>
  <si>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</si>
  <si>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</si>
  <si>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</si>
  <si>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</si>
  <si>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</si>
  <si>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</si>
  <si>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</si>
  <si>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</si>
  <si>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</si>
  <si>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</si>
  <si>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</si>
  <si>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</si>
  <si>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</si>
  <si>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</si>
  <si>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</si>
  <si>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</si>
  <si>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</si>
  <si>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</si>
  <si>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</si>
  <si>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</si>
  <si>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</si>
  <si>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</si>
  <si>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</si>
  <si>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</si>
  <si>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</si>
  <si>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</si>
  <si>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</si>
  <si>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</si>
  <si>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</si>
  <si>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</si>
  <si>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</si>
  <si>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</si>
  <si>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</si>
  <si>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</si>
  <si>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</si>
  <si>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</si>
  <si>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</si>
  <si>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</si>
  <si>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</si>
  <si>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</si>
  <si>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</si>
  <si>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</si>
  <si>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</si>
  <si>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</si>
  <si>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</si>
  <si>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</si>
  <si>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</si>
  <si>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</si>
  <si>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</si>
  <si>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</si>
  <si>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JUSTICE BOARD OF CRIME CONTROL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</si>
  <si>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</si>
  <si>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</si>
  <si>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</si>
  <si>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</si>
  <si>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</si>
  <si>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</si>
  <si>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GL</t>
  </si>
  <si>
    <t>Note #1- Administration includes MPERA, TRS, Lottery and STAB.</t>
  </si>
  <si>
    <t>RECEIVED</t>
  </si>
  <si>
    <t>ELECTION FORM</t>
  </si>
  <si>
    <t>YES</t>
  </si>
  <si>
    <t>GENERAL LIABILITY INSURANCE PREMIUM DISCOUNT PROGRAM</t>
  </si>
  <si>
    <t>CLAIM REVIEW</t>
  </si>
  <si>
    <t>Completed</t>
  </si>
  <si>
    <t>GREAT FALLS COLLEGE MSU</t>
  </si>
  <si>
    <t>HELENA COLLEGE UM</t>
  </si>
  <si>
    <t>Agency</t>
  </si>
  <si>
    <t>DLI</t>
  </si>
  <si>
    <t>DOA</t>
  </si>
  <si>
    <t>DOC</t>
  </si>
  <si>
    <t>DOR</t>
  </si>
  <si>
    <t>FWP</t>
  </si>
  <si>
    <t>DEQ</t>
  </si>
  <si>
    <t>OPI</t>
  </si>
  <si>
    <t>HHS</t>
  </si>
  <si>
    <t>SAO</t>
  </si>
  <si>
    <t>AGR</t>
  </si>
  <si>
    <t>COR</t>
  </si>
  <si>
    <t>DOJ</t>
  </si>
  <si>
    <t>MPERA</t>
  </si>
  <si>
    <t>GOV</t>
  </si>
  <si>
    <t>JUD</t>
  </si>
  <si>
    <t>LEG</t>
  </si>
  <si>
    <t>MHS</t>
  </si>
  <si>
    <t>MSL</t>
  </si>
  <si>
    <t>SOS</t>
  </si>
  <si>
    <t>STF</t>
  </si>
  <si>
    <t>MCC</t>
  </si>
  <si>
    <t>FY 2018</t>
  </si>
  <si>
    <t>NO</t>
  </si>
  <si>
    <t>ART</t>
  </si>
  <si>
    <t>CHE</t>
  </si>
  <si>
    <t>CPP</t>
  </si>
  <si>
    <t>DNRC</t>
  </si>
  <si>
    <t>MDT</t>
  </si>
  <si>
    <t>MIL</t>
  </si>
  <si>
    <t>FY 2019</t>
  </si>
  <si>
    <t>Denotes elected to participate in 2018.</t>
  </si>
  <si>
    <t>SANS Training Completion Rates for 2018</t>
  </si>
  <si>
    <t>Users</t>
  </si>
  <si>
    <t>Rate</t>
  </si>
  <si>
    <t>DOA-OPD</t>
  </si>
  <si>
    <t>LIV</t>
  </si>
  <si>
    <t>PSC</t>
  </si>
  <si>
    <t>*received 6/13/18 from Tom Murphy</t>
  </si>
  <si>
    <t>ADMINISTRATION TEACHERS RETIREMENT - 0</t>
  </si>
  <si>
    <t>ADMINISTRATION PUBLIC EMPLOYEES RETIREMENT DIVISION - 44</t>
  </si>
  <si>
    <t>Updated 06/18/18 per RMTD</t>
  </si>
  <si>
    <t>*received 6/18/18 from Tom Murphy</t>
  </si>
  <si>
    <t>Note #4-Adjusted Agriculture, DPHHS, FWP and Legislative Branch FTEs.</t>
  </si>
  <si>
    <t>INSURANCE PREMIUM DISCOUNTS</t>
  </si>
  <si>
    <t>GENERAL LIABILITY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</si>
</sst>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6" tint="-0.49998474074526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5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/>
    <xf numFmtId="164" fontId="7" fillId="0" borderId="0" xfId="0" applyNumberFormat="1" applyFont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shrinkToFit="1"/>
    </xf>
    <xf numFmtId="0" fontId="6" fillId="3" borderId="4" xfId="0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6" fontId="6" fillId="0" borderId="0" xfId="0" applyNumberFormat="1" applyFont="1" applyFill="1"/>
    <xf numFmtId="3" fontId="7" fillId="4" borderId="10" xfId="0" applyNumberFormat="1" applyFont="1" applyFill="1" applyBorder="1"/>
    <xf numFmtId="43" fontId="7" fillId="4" borderId="10" xfId="1" applyFont="1" applyFill="1" applyBorder="1"/>
    <xf numFmtId="165" fontId="7" fillId="4" borderId="10" xfId="1" applyNumberFormat="1" applyFont="1" applyFill="1" applyBorder="1"/>
    <xf numFmtId="3" fontId="7" fillId="0" borderId="0" xfId="0" applyNumberFormat="1" applyFont="1" applyBorder="1"/>
    <xf numFmtId="3" fontId="7" fillId="0" borderId="12" xfId="0" applyNumberFormat="1" applyFont="1" applyBorder="1"/>
    <xf numFmtId="0" fontId="6" fillId="2" borderId="0" xfId="0" applyFont="1" applyFill="1" applyBorder="1"/>
    <xf numFmtId="0" fontId="6" fillId="2" borderId="13" xfId="0" applyFont="1" applyFill="1" applyBorder="1"/>
    <xf numFmtId="0" fontId="8" fillId="0" borderId="0" xfId="0" applyFont="1" applyFill="1" applyBorder="1"/>
    <xf numFmtId="0" fontId="6" fillId="0" borderId="4" xfId="0" applyFont="1" applyFill="1" applyBorder="1"/>
    <xf numFmtId="166" fontId="6" fillId="0" borderId="0" xfId="0" applyNumberFormat="1" applyFont="1" applyFill="1" applyBorder="1"/>
    <xf numFmtId="165" fontId="8" fillId="0" borderId="0" xfId="0" applyNumberFormat="1" applyFont="1" applyFill="1" applyBorder="1"/>
    <xf numFmtId="165" fontId="6" fillId="0" borderId="0" xfId="0" applyNumberFormat="1" applyFont="1" applyFill="1"/>
    <xf numFmtId="43" fontId="6" fillId="0" borderId="0" xfId="0" applyNumberFormat="1" applyFont="1" applyFill="1"/>
    <xf numFmtId="43" fontId="6" fillId="0" borderId="0" xfId="0" applyNumberFormat="1" applyFont="1" applyFill="1" applyBorder="1"/>
    <xf numFmtId="165" fontId="6" fillId="0" borderId="0" xfId="0" applyNumberFormat="1" applyFont="1" applyFill="1" applyBorder="1"/>
    <xf numFmtId="166" fontId="6" fillId="0" borderId="5" xfId="3" applyNumberFormat="1" applyFont="1" applyFill="1" applyBorder="1"/>
    <xf numFmtId="166" fontId="7" fillId="4" borderId="11" xfId="3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9" fontId="6" fillId="0" borderId="4" xfId="2" applyFont="1" applyFill="1" applyBorder="1" applyAlignment="1">
      <alignment horizontal="center" shrinkToFit="1"/>
    </xf>
    <xf numFmtId="14" fontId="6" fillId="0" borderId="4" xfId="0" applyNumberFormat="1" applyFont="1" applyFill="1" applyBorder="1" applyAlignment="1">
      <alignment horizontal="center" shrinkToFit="1"/>
    </xf>
    <xf numFmtId="14" fontId="6" fillId="0" borderId="4" xfId="2" applyNumberFormat="1" applyFont="1" applyFill="1" applyBorder="1" applyAlignment="1">
      <alignment horizontal="center" shrinkToFit="1"/>
    </xf>
    <xf numFmtId="43" fontId="8" fillId="0" borderId="0" xfId="0" applyNumberFormat="1" applyFont="1" applyFill="1" applyBorder="1"/>
    <xf numFmtId="0" fontId="5" fillId="0" borderId="1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6" fillId="0" borderId="13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6" fillId="0" borderId="6" xfId="0" applyFont="1" applyFill="1" applyBorder="1" applyAlignment="1">
      <alignment horizontal="centerContinuous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6" xfId="0" applyFont="1" applyFill="1" applyBorder="1"/>
    <xf numFmtId="166" fontId="7" fillId="4" borderId="14" xfId="3" applyNumberFormat="1" applyFont="1" applyFill="1" applyBorder="1"/>
    <xf numFmtId="166" fontId="9" fillId="0" borderId="6" xfId="0" applyNumberFormat="1" applyFont="1" applyFill="1" applyBorder="1"/>
    <xf numFmtId="0" fontId="6" fillId="5" borderId="7" xfId="0" applyFont="1" applyFill="1" applyBorder="1"/>
    <xf numFmtId="0" fontId="6" fillId="5" borderId="15" xfId="0" applyFont="1" applyFill="1" applyBorder="1"/>
    <xf numFmtId="0" fontId="6" fillId="0" borderId="15" xfId="0" applyFont="1" applyBorder="1"/>
    <xf numFmtId="43" fontId="6" fillId="0" borderId="15" xfId="0" applyNumberFormat="1" applyFont="1" applyBorder="1"/>
    <xf numFmtId="0" fontId="6" fillId="0" borderId="15" xfId="0" applyFont="1" applyFill="1" applyBorder="1"/>
    <xf numFmtId="0" fontId="6" fillId="0" borderId="9" xfId="0" applyFont="1" applyFill="1" applyBorder="1"/>
    <xf numFmtId="9" fontId="11" fillId="6" borderId="5" xfId="2" applyNumberFormat="1" applyFont="1" applyFill="1" applyBorder="1" applyAlignment="1">
      <alignment shrinkToFit="1"/>
    </xf>
    <xf numFmtId="9" fontId="12" fillId="7" borderId="5" xfId="2" applyNumberFormat="1" applyFont="1" applyFill="1" applyBorder="1" applyAlignment="1">
      <alignment shrinkToFit="1"/>
    </xf>
    <xf numFmtId="0" fontId="10" fillId="0" borderId="0" xfId="5" applyFont="1"/>
    <xf numFmtId="0" fontId="2" fillId="0" borderId="0" xfId="5"/>
    <xf numFmtId="0" fontId="10" fillId="0" borderId="16" xfId="5" applyFont="1" applyBorder="1"/>
    <xf numFmtId="0" fontId="2" fillId="0" borderId="16" xfId="5" applyBorder="1"/>
    <xf numFmtId="10" fontId="2" fillId="0" borderId="16" xfId="5" applyNumberFormat="1" applyBorder="1"/>
    <xf numFmtId="0" fontId="2" fillId="8" borderId="16" xfId="5" applyFill="1" applyBorder="1"/>
    <xf numFmtId="0" fontId="2" fillId="0" borderId="16" xfId="5" applyFill="1" applyBorder="1"/>
    <xf numFmtId="10" fontId="2" fillId="0" borderId="16" xfId="5" applyNumberFormat="1" applyFill="1" applyBorder="1"/>
    <xf numFmtId="0" fontId="13" fillId="0" borderId="16" xfId="5" applyFont="1" applyFill="1" applyBorder="1"/>
    <xf numFmtId="165" fontId="10" fillId="0" borderId="16" xfId="1" applyNumberFormat="1" applyFont="1" applyBorder="1"/>
    <xf numFmtId="165" fontId="2" fillId="0" borderId="16" xfId="1" applyNumberFormat="1" applyFont="1" applyBorder="1"/>
    <xf numFmtId="165" fontId="2" fillId="0" borderId="0" xfId="1" applyNumberFormat="1" applyFont="1"/>
    <xf numFmtId="165" fontId="2" fillId="8" borderId="16" xfId="1" applyNumberFormat="1" applyFont="1" applyFill="1" applyBorder="1"/>
    <xf numFmtId="10" fontId="2" fillId="8" borderId="16" xfId="5" applyNumberFormat="1" applyFill="1" applyBorder="1"/>
    <xf numFmtId="0" fontId="6" fillId="0" borderId="5" xfId="0" applyFont="1" applyFill="1" applyBorder="1" applyAlignment="1">
      <alignment shrinkToFit="1"/>
    </xf>
    <xf numFmtId="14" fontId="7" fillId="0" borderId="4" xfId="0" applyNumberFormat="1" applyFont="1" applyFill="1" applyBorder="1" applyAlignment="1">
      <alignment horizontal="center" shrinkToFit="1"/>
    </xf>
    <xf numFmtId="9" fontId="12" fillId="0" borderId="5" xfId="2" applyFont="1" applyFill="1" applyBorder="1" applyAlignment="1">
      <alignment shrinkToFit="1"/>
    </xf>
    <xf numFmtId="9" fontId="12" fillId="0" borderId="5" xfId="2" applyNumberFormat="1" applyFont="1" applyFill="1" applyBorder="1" applyAlignment="1">
      <alignment shrinkToFit="1"/>
    </xf>
    <xf numFmtId="43" fontId="14" fillId="4" borderId="10" xfId="1" applyFont="1" applyFill="1" applyBorder="1"/>
    <xf numFmtId="0" fontId="15" fillId="0" borderId="0" xfId="6" applyFont="1"/>
    <xf numFmtId="0" fontId="16" fillId="0" borderId="0" xfId="6" applyFont="1"/>
    <xf numFmtId="0" fontId="16" fillId="0" borderId="16" xfId="6" applyFont="1" applyBorder="1"/>
    <xf numFmtId="0" fontId="15" fillId="0" borderId="16" xfId="6" applyFont="1" applyBorder="1"/>
    <xf numFmtId="165" fontId="15" fillId="0" borderId="16" xfId="1" applyNumberFormat="1" applyFont="1" applyBorder="1"/>
    <xf numFmtId="10" fontId="15" fillId="0" borderId="16" xfId="6" applyNumberFormat="1" applyFont="1" applyBorder="1"/>
    <xf numFmtId="0" fontId="15" fillId="0" borderId="16" xfId="6" applyFont="1" applyFill="1" applyBorder="1"/>
    <xf numFmtId="10" fontId="15" fillId="0" borderId="16" xfId="6" applyNumberFormat="1" applyFont="1" applyFill="1" applyBorder="1"/>
    <xf numFmtId="0" fontId="17" fillId="0" borderId="16" xfId="6" applyFont="1" applyFill="1" applyBorder="1"/>
    <xf numFmtId="165" fontId="15" fillId="0" borderId="0" xfId="1" applyNumberFormat="1" applyFont="1"/>
    <xf numFmtId="0" fontId="15" fillId="9" borderId="16" xfId="6" applyFont="1" applyFill="1" applyBorder="1"/>
    <xf numFmtId="165" fontId="15" fillId="9" borderId="16" xfId="1" applyNumberFormat="1" applyFont="1" applyFill="1" applyBorder="1"/>
    <xf numFmtId="10" fontId="15" fillId="9" borderId="16" xfId="6" applyNumberFormat="1" applyFont="1" applyFill="1" applyBorder="1"/>
    <xf numFmtId="0" fontId="1" fillId="0" borderId="0" xfId="5" applyFont="1"/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</cellXfs>
  <cellStyles count="7">
    <cellStyle name="Comma" xfId="1" builtinId="3"/>
    <cellStyle name="Currency" xfId="3" builtinId="4"/>
    <cellStyle name="Normal" xfId="0" builtinId="0"/>
    <cellStyle name="Normal 2" xfId="4" xr:uid="{00000000-0005-0000-0000-000004000000}"/>
    <cellStyle name="Normal 3" xfId="5" xr:uid="{C6E85FFE-2676-4788-BCB0-A9E4070D3F1B}"/>
    <cellStyle name="Normal 4" xfId="6" xr:uid="{0DC06B90-0207-470C-92DE-88A06620D8A9}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6"/>
  <sheetViews>
    <sheetView tabSelected="1" view="pageBreakPreview" zoomScaleNormal="100" zoomScaleSheetLayoutView="100" workbookViewId="0">
      <pane ySplit="9" topLeftCell="A10" activePane="bottomLeft" state="frozen"/>
      <selection pane="bottomLeft" activeCell="A19" sqref="A19"/>
    </sheetView>
  </sheetViews>
  <sheetFormatPr defaultRowHeight="14.25" x14ac:dyDescent="0.2"/>
  <cols>
    <col min="1" max="1" width="73.7109375" style="5" customWidth="1"/>
    <col min="2" max="3" width="19.42578125" style="5" hidden="1" customWidth="1"/>
    <col min="4" max="8" width="12.7109375" style="5" hidden="1" customWidth="1"/>
    <col min="9" max="9" width="20.7109375" style="6" customWidth="1"/>
    <col min="10" max="10" width="20.7109375" style="7" customWidth="1"/>
    <col min="11" max="11" width="9.140625" style="3"/>
    <col min="12" max="12" width="10.42578125" style="3" bestFit="1" customWidth="1"/>
    <col min="13" max="16384" width="9.140625" style="3"/>
  </cols>
  <sheetData>
    <row r="1" spans="1:12" ht="18" x14ac:dyDescent="0.25">
      <c r="A1" s="56" t="s">
        <v>125</v>
      </c>
      <c r="B1" s="57"/>
      <c r="C1" s="57"/>
      <c r="D1" s="57"/>
      <c r="E1" s="57"/>
      <c r="F1" s="57"/>
      <c r="G1" s="57"/>
      <c r="H1" s="57"/>
      <c r="I1" s="58"/>
      <c r="J1" s="59"/>
    </row>
    <row r="2" spans="1:12" ht="18" x14ac:dyDescent="0.25">
      <c r="A2" s="60" t="s">
        <v>111</v>
      </c>
      <c r="B2" s="1"/>
      <c r="C2" s="1"/>
      <c r="D2" s="1"/>
      <c r="E2" s="1"/>
      <c r="F2" s="1"/>
      <c r="G2" s="1"/>
      <c r="H2" s="1"/>
      <c r="I2" s="2"/>
      <c r="J2" s="61"/>
    </row>
    <row r="3" spans="1:12" ht="18" x14ac:dyDescent="0.25">
      <c r="A3" s="60" t="s">
        <v>126</v>
      </c>
      <c r="B3" s="1"/>
      <c r="C3" s="1"/>
      <c r="D3" s="1"/>
      <c r="E3" s="1"/>
      <c r="F3" s="1"/>
      <c r="G3" s="1"/>
      <c r="H3" s="1"/>
      <c r="I3" s="2"/>
      <c r="J3" s="61"/>
    </row>
    <row r="4" spans="1:12" ht="15" hidden="1" x14ac:dyDescent="0.2">
      <c r="A4" s="108" t="s">
        <v>76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2" ht="15" x14ac:dyDescent="0.25">
      <c r="A5" s="62"/>
      <c r="B5" s="4"/>
      <c r="C5" s="4"/>
      <c r="D5" s="4"/>
      <c r="E5" s="4"/>
      <c r="F5" s="4"/>
      <c r="G5" s="4"/>
      <c r="H5" s="4"/>
      <c r="I5" s="2"/>
      <c r="J5" s="61"/>
    </row>
    <row r="6" spans="1:12" ht="15" thickBot="1" x14ac:dyDescent="0.25">
      <c r="A6" s="63"/>
      <c r="J6" s="64"/>
    </row>
    <row r="7" spans="1:12" s="12" customFormat="1" ht="15.75" customHeight="1" x14ac:dyDescent="0.25">
      <c r="A7" s="8"/>
      <c r="B7" s="8" t="s">
        <v>103</v>
      </c>
      <c r="C7" s="8" t="s">
        <v>103</v>
      </c>
      <c r="D7" s="9" t="s">
        <v>103</v>
      </c>
      <c r="E7" s="8" t="str">
        <f>D7</f>
        <v>FY 2018</v>
      </c>
      <c r="F7" s="8" t="str">
        <f>D7</f>
        <v>FY 2018</v>
      </c>
      <c r="G7" s="9" t="s">
        <v>111</v>
      </c>
      <c r="H7" s="47" t="str">
        <f>G7</f>
        <v>FY 2019</v>
      </c>
      <c r="I7" s="10" t="s">
        <v>0</v>
      </c>
      <c r="J7" s="11" t="s">
        <v>1</v>
      </c>
    </row>
    <row r="8" spans="1:12" s="12" customFormat="1" ht="15.75" customHeight="1" x14ac:dyDescent="0.25">
      <c r="A8" s="13"/>
      <c r="B8" s="13" t="s">
        <v>74</v>
      </c>
      <c r="C8" s="13" t="s">
        <v>77</v>
      </c>
      <c r="D8" s="14" t="s">
        <v>78</v>
      </c>
      <c r="E8" s="13" t="s">
        <v>2</v>
      </c>
      <c r="F8" s="13" t="s">
        <v>3</v>
      </c>
      <c r="G8" s="14" t="s">
        <v>71</v>
      </c>
      <c r="H8" s="48" t="s">
        <v>71</v>
      </c>
      <c r="I8" s="15" t="s">
        <v>71</v>
      </c>
      <c r="J8" s="16" t="s">
        <v>71</v>
      </c>
    </row>
    <row r="9" spans="1:12" s="12" customFormat="1" ht="15.75" thickBot="1" x14ac:dyDescent="0.3">
      <c r="A9" s="17" t="s">
        <v>4</v>
      </c>
      <c r="B9" s="17" t="s">
        <v>73</v>
      </c>
      <c r="C9" s="17" t="s">
        <v>73</v>
      </c>
      <c r="D9" s="18" t="s">
        <v>5</v>
      </c>
      <c r="E9" s="17" t="s">
        <v>6</v>
      </c>
      <c r="F9" s="17" t="s">
        <v>7</v>
      </c>
      <c r="G9" s="18" t="s">
        <v>8</v>
      </c>
      <c r="H9" s="49" t="s">
        <v>9</v>
      </c>
      <c r="I9" s="19" t="s">
        <v>10</v>
      </c>
      <c r="J9" s="20" t="s">
        <v>10</v>
      </c>
    </row>
    <row r="10" spans="1:12" s="7" customFormat="1" ht="15.75" x14ac:dyDescent="0.25">
      <c r="A10" s="21" t="s">
        <v>11</v>
      </c>
      <c r="B10" s="50" t="s">
        <v>75</v>
      </c>
      <c r="C10" s="53" t="s">
        <v>75</v>
      </c>
      <c r="D10" s="24">
        <f>499+44</f>
        <v>543</v>
      </c>
      <c r="E10" s="23">
        <f>525.29+50+21</f>
        <v>596.29</v>
      </c>
      <c r="F10" s="73">
        <f>D10/E10</f>
        <v>0.91063073336799216</v>
      </c>
      <c r="G10" s="24">
        <f>174733+6573+16431</f>
        <v>197737</v>
      </c>
      <c r="H10" s="25">
        <f>G10*0.025</f>
        <v>4943.4250000000002</v>
      </c>
      <c r="I10" s="45"/>
      <c r="J10" s="45">
        <f>SUM(H10:H10)</f>
        <v>4943.4250000000002</v>
      </c>
      <c r="L10" s="42"/>
    </row>
    <row r="11" spans="1:12" s="7" customFormat="1" ht="14.25" hidden="1" customHeight="1" x14ac:dyDescent="0.2">
      <c r="A11" s="89" t="s">
        <v>120</v>
      </c>
      <c r="B11" s="51"/>
      <c r="C11" s="51"/>
      <c r="D11" s="28"/>
      <c r="E11" s="26"/>
      <c r="F11" s="91"/>
      <c r="G11" s="28">
        <v>0</v>
      </c>
      <c r="H11" s="25">
        <f t="shared" ref="H11:H71" si="0">G11*0.025</f>
        <v>0</v>
      </c>
      <c r="I11" s="45"/>
      <c r="J11" s="45">
        <f t="shared" ref="J11:J12" si="1">SUM(H11:H11)</f>
        <v>0</v>
      </c>
    </row>
    <row r="12" spans="1:12" s="7" customFormat="1" ht="14.25" hidden="1" customHeight="1" x14ac:dyDescent="0.2">
      <c r="A12" s="21" t="s">
        <v>121</v>
      </c>
      <c r="B12" s="50"/>
      <c r="C12" s="50"/>
      <c r="D12" s="24"/>
      <c r="E12" s="23"/>
      <c r="F12" s="91"/>
      <c r="G12" s="28">
        <v>0</v>
      </c>
      <c r="H12" s="25">
        <f t="shared" si="0"/>
        <v>0</v>
      </c>
      <c r="I12" s="45"/>
      <c r="J12" s="45">
        <f t="shared" si="1"/>
        <v>0</v>
      </c>
    </row>
    <row r="13" spans="1:12" s="7" customFormat="1" ht="15.75" x14ac:dyDescent="0.25">
      <c r="A13" s="21" t="s">
        <v>12</v>
      </c>
      <c r="B13" s="50" t="s">
        <v>75</v>
      </c>
      <c r="C13" s="50" t="s">
        <v>75</v>
      </c>
      <c r="D13" s="24">
        <v>303</v>
      </c>
      <c r="E13" s="23">
        <v>292.44</v>
      </c>
      <c r="F13" s="73">
        <f>D13/E13</f>
        <v>1.0361099712761592</v>
      </c>
      <c r="G13" s="28">
        <v>80329</v>
      </c>
      <c r="H13" s="25">
        <f t="shared" si="0"/>
        <v>2008.2250000000001</v>
      </c>
      <c r="I13" s="45"/>
      <c r="J13" s="45">
        <f>SUM(H13:H13)</f>
        <v>2008.2250000000001</v>
      </c>
    </row>
    <row r="14" spans="1:12" s="7" customFormat="1" ht="15.75" x14ac:dyDescent="0.25">
      <c r="A14" s="21" t="s">
        <v>13</v>
      </c>
      <c r="B14" s="50" t="s">
        <v>75</v>
      </c>
      <c r="C14" s="50" t="s">
        <v>75</v>
      </c>
      <c r="D14" s="24">
        <v>87</v>
      </c>
      <c r="E14" s="23">
        <v>96</v>
      </c>
      <c r="F14" s="73">
        <f t="shared" ref="F14:F70" si="2">D14/E14</f>
        <v>0.90625</v>
      </c>
      <c r="G14" s="28">
        <v>60467</v>
      </c>
      <c r="H14" s="25">
        <f t="shared" si="0"/>
        <v>1511.6750000000002</v>
      </c>
      <c r="I14" s="45"/>
      <c r="J14" s="45">
        <f>SUM(H14:H14)</f>
        <v>1511.6750000000002</v>
      </c>
    </row>
    <row r="15" spans="1:12" s="7" customFormat="1" ht="15.75" x14ac:dyDescent="0.25">
      <c r="A15" s="21" t="s">
        <v>14</v>
      </c>
      <c r="B15" s="50" t="s">
        <v>75</v>
      </c>
      <c r="C15" s="50" t="s">
        <v>75</v>
      </c>
      <c r="D15" s="24">
        <v>68</v>
      </c>
      <c r="E15" s="23">
        <v>84.62</v>
      </c>
      <c r="F15" s="73">
        <f t="shared" si="2"/>
        <v>0.80359253131647357</v>
      </c>
      <c r="G15" s="28">
        <v>22144</v>
      </c>
      <c r="H15" s="25">
        <f t="shared" si="0"/>
        <v>553.6</v>
      </c>
      <c r="I15" s="45"/>
      <c r="J15" s="45">
        <f>SUM(H15:H15)</f>
        <v>553.6</v>
      </c>
    </row>
    <row r="16" spans="1:12" s="7" customFormat="1" ht="15.75" x14ac:dyDescent="0.25">
      <c r="A16" s="21" t="s">
        <v>15</v>
      </c>
      <c r="B16" s="50" t="s">
        <v>75</v>
      </c>
      <c r="C16" s="53" t="s">
        <v>75</v>
      </c>
      <c r="D16" s="24">
        <v>194</v>
      </c>
      <c r="E16" s="23">
        <f>201.26+12</f>
        <v>213.26</v>
      </c>
      <c r="F16" s="73">
        <f t="shared" si="2"/>
        <v>0.90968770514864483</v>
      </c>
      <c r="G16" s="28">
        <f>108809+6489</f>
        <v>115298</v>
      </c>
      <c r="H16" s="25">
        <f t="shared" si="0"/>
        <v>2882.4500000000003</v>
      </c>
      <c r="I16" s="45"/>
      <c r="J16" s="45">
        <f t="shared" ref="J16:J26" si="3">SUM(H16:H16)</f>
        <v>2882.4500000000003</v>
      </c>
    </row>
    <row r="17" spans="1:12" s="7" customFormat="1" ht="15" hidden="1" x14ac:dyDescent="0.2">
      <c r="A17" s="21" t="s">
        <v>53</v>
      </c>
      <c r="B17" s="50"/>
      <c r="C17" s="50"/>
      <c r="D17" s="24"/>
      <c r="E17" s="23"/>
      <c r="F17" s="92"/>
      <c r="G17" s="28">
        <v>0</v>
      </c>
      <c r="H17" s="25">
        <f t="shared" si="0"/>
        <v>0</v>
      </c>
      <c r="I17" s="45"/>
      <c r="J17" s="45">
        <f t="shared" si="3"/>
        <v>0</v>
      </c>
    </row>
    <row r="18" spans="1:12" s="7" customFormat="1" ht="15" x14ac:dyDescent="0.2">
      <c r="A18" s="21" t="s">
        <v>16</v>
      </c>
      <c r="B18" s="50"/>
      <c r="C18" s="50"/>
      <c r="D18" s="24">
        <v>0</v>
      </c>
      <c r="E18" s="23">
        <v>7</v>
      </c>
      <c r="F18" s="92"/>
      <c r="G18" s="28">
        <v>1637</v>
      </c>
      <c r="H18" s="25">
        <f t="shared" si="0"/>
        <v>40.925000000000004</v>
      </c>
      <c r="I18" s="45">
        <f>SUM(H18:H18)</f>
        <v>40.925000000000004</v>
      </c>
      <c r="J18" s="45"/>
    </row>
    <row r="19" spans="1:12" s="7" customFormat="1" ht="15.75" x14ac:dyDescent="0.25">
      <c r="A19" s="21" t="s">
        <v>17</v>
      </c>
      <c r="B19" s="50" t="s">
        <v>75</v>
      </c>
      <c r="C19" s="53" t="s">
        <v>75</v>
      </c>
      <c r="D19" s="24">
        <v>1188</v>
      </c>
      <c r="E19" s="23">
        <v>1373.66</v>
      </c>
      <c r="F19" s="73">
        <f t="shared" si="2"/>
        <v>0.86484282864755468</v>
      </c>
      <c r="G19" s="28">
        <v>1355818</v>
      </c>
      <c r="H19" s="25">
        <f t="shared" si="0"/>
        <v>33895.450000000004</v>
      </c>
      <c r="I19" s="45"/>
      <c r="J19" s="45">
        <f t="shared" si="3"/>
        <v>33895.450000000004</v>
      </c>
      <c r="L19" s="29"/>
    </row>
    <row r="20" spans="1:12" s="7" customFormat="1" ht="15" hidden="1" x14ac:dyDescent="0.2">
      <c r="A20" s="21" t="s">
        <v>57</v>
      </c>
      <c r="B20" s="50"/>
      <c r="C20" s="50"/>
      <c r="D20" s="24"/>
      <c r="E20" s="23"/>
      <c r="F20" s="92"/>
      <c r="G20" s="28">
        <v>0</v>
      </c>
      <c r="H20" s="25">
        <f t="shared" si="0"/>
        <v>0</v>
      </c>
      <c r="I20" s="45"/>
      <c r="J20" s="45">
        <f t="shared" si="3"/>
        <v>0</v>
      </c>
    </row>
    <row r="21" spans="1:12" ht="15" hidden="1" x14ac:dyDescent="0.2">
      <c r="A21" s="21" t="s">
        <v>58</v>
      </c>
      <c r="B21" s="50"/>
      <c r="C21" s="50"/>
      <c r="D21" s="24"/>
      <c r="E21" s="23"/>
      <c r="F21" s="92"/>
      <c r="G21" s="28">
        <v>0</v>
      </c>
      <c r="H21" s="25">
        <f t="shared" si="0"/>
        <v>0</v>
      </c>
      <c r="I21" s="45"/>
      <c r="J21" s="45">
        <f t="shared" si="3"/>
        <v>0</v>
      </c>
    </row>
    <row r="22" spans="1:12" ht="15" hidden="1" x14ac:dyDescent="0.2">
      <c r="A22" s="21" t="s">
        <v>59</v>
      </c>
      <c r="B22" s="50"/>
      <c r="C22" s="50"/>
      <c r="D22" s="24"/>
      <c r="E22" s="23"/>
      <c r="F22" s="92"/>
      <c r="G22" s="28">
        <v>0</v>
      </c>
      <c r="H22" s="25">
        <f t="shared" si="0"/>
        <v>0</v>
      </c>
      <c r="I22" s="45"/>
      <c r="J22" s="45">
        <f t="shared" si="3"/>
        <v>0</v>
      </c>
    </row>
    <row r="23" spans="1:12" ht="15" hidden="1" x14ac:dyDescent="0.2">
      <c r="A23" s="21" t="s">
        <v>60</v>
      </c>
      <c r="B23" s="50"/>
      <c r="C23" s="50"/>
      <c r="D23" s="24"/>
      <c r="E23" s="23"/>
      <c r="F23" s="92"/>
      <c r="G23" s="28">
        <v>0</v>
      </c>
      <c r="H23" s="25">
        <f t="shared" si="0"/>
        <v>0</v>
      </c>
      <c r="I23" s="45"/>
      <c r="J23" s="45">
        <f t="shared" si="3"/>
        <v>0</v>
      </c>
    </row>
    <row r="24" spans="1:12" ht="15" hidden="1" x14ac:dyDescent="0.2">
      <c r="A24" s="21" t="s">
        <v>61</v>
      </c>
      <c r="B24" s="50"/>
      <c r="C24" s="50"/>
      <c r="D24" s="24"/>
      <c r="E24" s="23"/>
      <c r="F24" s="92"/>
      <c r="G24" s="28">
        <v>0</v>
      </c>
      <c r="H24" s="25">
        <f t="shared" si="0"/>
        <v>0</v>
      </c>
      <c r="I24" s="45"/>
      <c r="J24" s="45">
        <f t="shared" si="3"/>
        <v>0</v>
      </c>
    </row>
    <row r="25" spans="1:12" ht="15" hidden="1" x14ac:dyDescent="0.2">
      <c r="A25" s="21" t="s">
        <v>62</v>
      </c>
      <c r="B25" s="50"/>
      <c r="C25" s="50"/>
      <c r="D25" s="24"/>
      <c r="E25" s="23"/>
      <c r="F25" s="92"/>
      <c r="G25" s="28">
        <v>0</v>
      </c>
      <c r="H25" s="25">
        <f t="shared" si="0"/>
        <v>0</v>
      </c>
      <c r="I25" s="45"/>
      <c r="J25" s="45">
        <f t="shared" si="3"/>
        <v>0</v>
      </c>
    </row>
    <row r="26" spans="1:12" ht="15" hidden="1" x14ac:dyDescent="0.2">
      <c r="A26" s="21" t="s">
        <v>63</v>
      </c>
      <c r="B26" s="50"/>
      <c r="C26" s="50"/>
      <c r="D26" s="24"/>
      <c r="E26" s="23"/>
      <c r="F26" s="92"/>
      <c r="G26" s="28">
        <v>0</v>
      </c>
      <c r="H26" s="25">
        <f t="shared" si="0"/>
        <v>0</v>
      </c>
      <c r="I26" s="45"/>
      <c r="J26" s="45">
        <f t="shared" si="3"/>
        <v>0</v>
      </c>
    </row>
    <row r="27" spans="1:12" ht="15.75" x14ac:dyDescent="0.25">
      <c r="A27" s="21" t="s">
        <v>18</v>
      </c>
      <c r="B27" s="50" t="s">
        <v>75</v>
      </c>
      <c r="C27" s="50" t="s">
        <v>75</v>
      </c>
      <c r="D27" s="24">
        <v>384</v>
      </c>
      <c r="E27" s="23">
        <v>462.57</v>
      </c>
      <c r="F27" s="73">
        <f t="shared" si="2"/>
        <v>0.8301446267591932</v>
      </c>
      <c r="G27" s="28">
        <v>294717</v>
      </c>
      <c r="H27" s="25">
        <f t="shared" si="0"/>
        <v>7367.9250000000002</v>
      </c>
      <c r="I27" s="45"/>
      <c r="J27" s="45">
        <f t="shared" ref="J27:J30" si="4">SUM(H27:H27)</f>
        <v>7367.9250000000002</v>
      </c>
    </row>
    <row r="28" spans="1:12" ht="15.75" x14ac:dyDescent="0.25">
      <c r="A28" s="21" t="s">
        <v>19</v>
      </c>
      <c r="B28" s="50" t="s">
        <v>75</v>
      </c>
      <c r="C28" s="53" t="s">
        <v>75</v>
      </c>
      <c r="D28" s="24">
        <v>643</v>
      </c>
      <c r="E28" s="23">
        <f>884.98-309</f>
        <v>575.98</v>
      </c>
      <c r="F28" s="73">
        <f t="shared" si="2"/>
        <v>1.1163582068821833</v>
      </c>
      <c r="G28" s="28">
        <v>256700</v>
      </c>
      <c r="H28" s="25">
        <f t="shared" si="0"/>
        <v>6417.5</v>
      </c>
      <c r="I28" s="45"/>
      <c r="J28" s="45">
        <f t="shared" si="4"/>
        <v>6417.5</v>
      </c>
    </row>
    <row r="29" spans="1:12" ht="15.75" x14ac:dyDescent="0.25">
      <c r="A29" s="21" t="s">
        <v>20</v>
      </c>
      <c r="B29" s="52" t="s">
        <v>75</v>
      </c>
      <c r="C29" s="54" t="s">
        <v>75</v>
      </c>
      <c r="D29" s="24">
        <v>1115</v>
      </c>
      <c r="E29" s="23">
        <v>849.04</v>
      </c>
      <c r="F29" s="73">
        <f t="shared" si="2"/>
        <v>1.3132479035145577</v>
      </c>
      <c r="G29" s="28">
        <f>482429+11007</f>
        <v>493436</v>
      </c>
      <c r="H29" s="25">
        <f t="shared" si="0"/>
        <v>12335.900000000001</v>
      </c>
      <c r="I29" s="45"/>
      <c r="J29" s="45">
        <f t="shared" si="4"/>
        <v>12335.900000000001</v>
      </c>
    </row>
    <row r="30" spans="1:12" ht="15" hidden="1" x14ac:dyDescent="0.2">
      <c r="A30" s="21" t="s">
        <v>64</v>
      </c>
      <c r="B30" s="50"/>
      <c r="C30" s="50"/>
      <c r="D30" s="24"/>
      <c r="E30" s="23"/>
      <c r="F30" s="92"/>
      <c r="G30" s="28">
        <v>0</v>
      </c>
      <c r="H30" s="25">
        <f t="shared" si="0"/>
        <v>0</v>
      </c>
      <c r="I30" s="45"/>
      <c r="J30" s="45">
        <f t="shared" si="4"/>
        <v>0</v>
      </c>
    </row>
    <row r="31" spans="1:12" ht="15" x14ac:dyDescent="0.2">
      <c r="A31" s="21" t="s">
        <v>21</v>
      </c>
      <c r="B31" s="52"/>
      <c r="C31" s="50"/>
      <c r="D31" s="24">
        <v>751</v>
      </c>
      <c r="E31" s="23">
        <v>839.13</v>
      </c>
      <c r="F31" s="92">
        <f t="shared" si="2"/>
        <v>0.89497455698163575</v>
      </c>
      <c r="G31" s="28">
        <v>230535</v>
      </c>
      <c r="H31" s="25">
        <f t="shared" si="0"/>
        <v>5763.375</v>
      </c>
      <c r="I31" s="45">
        <f>SUM(H31:H31)</f>
        <v>5763.375</v>
      </c>
      <c r="J31" s="45"/>
    </row>
    <row r="32" spans="1:12" ht="15" x14ac:dyDescent="0.2">
      <c r="A32" s="21" t="s">
        <v>22</v>
      </c>
      <c r="B32" s="52"/>
      <c r="C32" s="52"/>
      <c r="D32" s="24">
        <v>0</v>
      </c>
      <c r="E32" s="23">
        <v>138.22</v>
      </c>
      <c r="F32" s="92">
        <f t="shared" si="2"/>
        <v>0</v>
      </c>
      <c r="G32" s="28">
        <v>50410</v>
      </c>
      <c r="H32" s="25">
        <f t="shared" si="0"/>
        <v>1260.25</v>
      </c>
      <c r="I32" s="45">
        <f>SUM(H32:H32)</f>
        <v>1260.25</v>
      </c>
      <c r="J32" s="45"/>
    </row>
    <row r="33" spans="1:12" ht="15.75" x14ac:dyDescent="0.25">
      <c r="A33" s="21" t="s">
        <v>23</v>
      </c>
      <c r="B33" s="50" t="s">
        <v>75</v>
      </c>
      <c r="C33" s="90" t="s">
        <v>104</v>
      </c>
      <c r="D33" s="24">
        <v>0</v>
      </c>
      <c r="E33" s="23">
        <v>220.94</v>
      </c>
      <c r="F33" s="74">
        <f t="shared" si="2"/>
        <v>0</v>
      </c>
      <c r="G33" s="28">
        <v>117299</v>
      </c>
      <c r="H33" s="25">
        <f t="shared" si="0"/>
        <v>2932.4750000000004</v>
      </c>
      <c r="I33" s="45">
        <f>SUM(H33:H33)</f>
        <v>2932.4750000000004</v>
      </c>
      <c r="J33" s="45"/>
    </row>
    <row r="34" spans="1:12" ht="15.75" x14ac:dyDescent="0.25">
      <c r="A34" s="21" t="s">
        <v>24</v>
      </c>
      <c r="B34" s="50" t="s">
        <v>75</v>
      </c>
      <c r="C34" s="53" t="s">
        <v>75</v>
      </c>
      <c r="D34" s="24">
        <v>430</v>
      </c>
      <c r="E34" s="23">
        <v>573.03</v>
      </c>
      <c r="F34" s="73">
        <f t="shared" si="2"/>
        <v>0.75039701237282519</v>
      </c>
      <c r="G34" s="28">
        <v>180054</v>
      </c>
      <c r="H34" s="25">
        <f t="shared" si="0"/>
        <v>4501.3500000000004</v>
      </c>
      <c r="I34" s="45"/>
      <c r="J34" s="45">
        <f>SUM(H34:H34)</f>
        <v>4501.3500000000004</v>
      </c>
    </row>
    <row r="35" spans="1:12" ht="15.75" x14ac:dyDescent="0.25">
      <c r="A35" s="21" t="s">
        <v>25</v>
      </c>
      <c r="B35" s="50" t="s">
        <v>75</v>
      </c>
      <c r="C35" s="53" t="s">
        <v>75</v>
      </c>
      <c r="D35" s="24">
        <v>578</v>
      </c>
      <c r="E35" s="23">
        <v>665.13</v>
      </c>
      <c r="F35" s="73">
        <f t="shared" si="2"/>
        <v>0.86900305203494055</v>
      </c>
      <c r="G35" s="28">
        <v>171391</v>
      </c>
      <c r="H35" s="25">
        <f t="shared" si="0"/>
        <v>4284.7750000000005</v>
      </c>
      <c r="I35" s="45"/>
      <c r="J35" s="45">
        <f>SUM(H35:H35)</f>
        <v>4284.7750000000005</v>
      </c>
    </row>
    <row r="36" spans="1:12" s="7" customFormat="1" ht="15.75" x14ac:dyDescent="0.25">
      <c r="A36" s="21" t="s">
        <v>26</v>
      </c>
      <c r="B36" s="50" t="s">
        <v>75</v>
      </c>
      <c r="C36" s="53" t="s">
        <v>75</v>
      </c>
      <c r="D36" s="24">
        <v>1883</v>
      </c>
      <c r="E36" s="23">
        <v>2129.37</v>
      </c>
      <c r="F36" s="73">
        <f t="shared" si="2"/>
        <v>0.88429911194390831</v>
      </c>
      <c r="G36" s="28">
        <v>4665044</v>
      </c>
      <c r="H36" s="25">
        <f t="shared" si="0"/>
        <v>116626.1</v>
      </c>
      <c r="I36" s="45"/>
      <c r="J36" s="45">
        <f>SUM(H36:H36)</f>
        <v>116626.1</v>
      </c>
    </row>
    <row r="37" spans="1:12" s="7" customFormat="1" ht="15" hidden="1" x14ac:dyDescent="0.2">
      <c r="A37" s="21" t="s">
        <v>54</v>
      </c>
      <c r="B37" s="50"/>
      <c r="C37" s="50"/>
      <c r="D37" s="24"/>
      <c r="E37" s="23"/>
      <c r="F37" s="92"/>
      <c r="G37" s="28">
        <v>0</v>
      </c>
      <c r="H37" s="25">
        <f t="shared" si="0"/>
        <v>0</v>
      </c>
      <c r="I37" s="45">
        <f>SUM(H37:H37)</f>
        <v>0</v>
      </c>
      <c r="J37" s="45"/>
    </row>
    <row r="38" spans="1:12" s="7" customFormat="1" ht="15" hidden="1" x14ac:dyDescent="0.2">
      <c r="A38" s="21" t="s">
        <v>55</v>
      </c>
      <c r="B38" s="50"/>
      <c r="C38" s="50"/>
      <c r="D38" s="24"/>
      <c r="E38" s="23"/>
      <c r="F38" s="92"/>
      <c r="G38" s="28">
        <v>0</v>
      </c>
      <c r="H38" s="25">
        <f t="shared" si="0"/>
        <v>0</v>
      </c>
      <c r="I38" s="45">
        <f>SUM(H38:H38)</f>
        <v>0</v>
      </c>
      <c r="J38" s="45"/>
      <c r="L38" s="41"/>
    </row>
    <row r="39" spans="1:12" s="7" customFormat="1" ht="15" x14ac:dyDescent="0.2">
      <c r="A39" s="21" t="s">
        <v>27</v>
      </c>
      <c r="B39" s="50"/>
      <c r="C39" s="50"/>
      <c r="D39" s="24">
        <v>40</v>
      </c>
      <c r="E39" s="23">
        <v>61.07</v>
      </c>
      <c r="F39" s="92">
        <f t="shared" si="2"/>
        <v>0.6549860815457671</v>
      </c>
      <c r="G39" s="28">
        <v>14293</v>
      </c>
      <c r="H39" s="25">
        <f t="shared" si="0"/>
        <v>357.32500000000005</v>
      </c>
      <c r="I39" s="45">
        <f>SUM(H39:H39)</f>
        <v>357.32500000000005</v>
      </c>
      <c r="J39" s="45"/>
    </row>
    <row r="40" spans="1:12" s="7" customFormat="1" ht="15.75" x14ac:dyDescent="0.25">
      <c r="A40" s="21" t="s">
        <v>28</v>
      </c>
      <c r="B40" s="50" t="s">
        <v>75</v>
      </c>
      <c r="C40" s="53" t="s">
        <v>75</v>
      </c>
      <c r="D40" s="24">
        <v>115</v>
      </c>
      <c r="E40" s="23">
        <v>134.22</v>
      </c>
      <c r="F40" s="73">
        <f t="shared" si="2"/>
        <v>0.85680226493816125</v>
      </c>
      <c r="G40" s="28">
        <v>44083</v>
      </c>
      <c r="H40" s="25">
        <f t="shared" si="0"/>
        <v>1102.075</v>
      </c>
      <c r="I40" s="45"/>
      <c r="J40" s="45">
        <f>SUM(H40:H40)</f>
        <v>1102.075</v>
      </c>
    </row>
    <row r="41" spans="1:12" s="7" customFormat="1" ht="15" x14ac:dyDescent="0.2">
      <c r="A41" s="21" t="s">
        <v>29</v>
      </c>
      <c r="B41" s="50"/>
      <c r="C41" s="53"/>
      <c r="D41" s="24">
        <v>0</v>
      </c>
      <c r="E41" s="23">
        <v>5.54</v>
      </c>
      <c r="F41" s="92">
        <f t="shared" si="2"/>
        <v>0</v>
      </c>
      <c r="G41" s="28">
        <v>1341</v>
      </c>
      <c r="H41" s="25">
        <f t="shared" si="0"/>
        <v>33.524999999999999</v>
      </c>
      <c r="I41" s="45">
        <f t="shared" ref="I41:I43" si="5">SUM(H41:H41)</f>
        <v>33.524999999999999</v>
      </c>
      <c r="J41" s="45"/>
    </row>
    <row r="42" spans="1:12" s="7" customFormat="1" ht="15.75" x14ac:dyDescent="0.25">
      <c r="A42" s="27" t="s">
        <v>30</v>
      </c>
      <c r="B42" s="50" t="s">
        <v>75</v>
      </c>
      <c r="C42" s="90" t="s">
        <v>104</v>
      </c>
      <c r="D42" s="24">
        <v>0</v>
      </c>
      <c r="E42" s="23">
        <v>7.2</v>
      </c>
      <c r="F42" s="74">
        <f t="shared" si="2"/>
        <v>0</v>
      </c>
      <c r="G42" s="28">
        <v>2304</v>
      </c>
      <c r="H42" s="25">
        <f t="shared" si="0"/>
        <v>57.6</v>
      </c>
      <c r="I42" s="45">
        <f t="shared" si="5"/>
        <v>57.6</v>
      </c>
      <c r="J42" s="45"/>
    </row>
    <row r="43" spans="1:12" s="7" customFormat="1" ht="15" x14ac:dyDescent="0.2">
      <c r="A43" s="21" t="s">
        <v>31</v>
      </c>
      <c r="B43" s="52"/>
      <c r="C43" s="53"/>
      <c r="D43" s="24">
        <v>57</v>
      </c>
      <c r="E43" s="23">
        <v>66.489999999999995</v>
      </c>
      <c r="F43" s="92">
        <f t="shared" si="2"/>
        <v>0.8572717701910062</v>
      </c>
      <c r="G43" s="28">
        <v>22646</v>
      </c>
      <c r="H43" s="25">
        <f t="shared" si="0"/>
        <v>566.15</v>
      </c>
      <c r="I43" s="45">
        <f t="shared" si="5"/>
        <v>566.15</v>
      </c>
      <c r="J43" s="45"/>
    </row>
    <row r="44" spans="1:12" s="7" customFormat="1" ht="15.75" x14ac:dyDescent="0.25">
      <c r="A44" s="21" t="s">
        <v>56</v>
      </c>
      <c r="B44" s="50" t="s">
        <v>75</v>
      </c>
      <c r="C44" s="53" t="s">
        <v>75</v>
      </c>
      <c r="D44" s="24">
        <v>48</v>
      </c>
      <c r="E44" s="23">
        <v>43.43</v>
      </c>
      <c r="F44" s="73">
        <f t="shared" si="2"/>
        <v>1.1052268017499425</v>
      </c>
      <c r="G44" s="28">
        <v>12584</v>
      </c>
      <c r="H44" s="25">
        <f t="shared" si="0"/>
        <v>314.60000000000002</v>
      </c>
      <c r="I44" s="45"/>
      <c r="J44" s="45">
        <f>SUM(H44:H44)</f>
        <v>314.60000000000002</v>
      </c>
    </row>
    <row r="45" spans="1:12" s="7" customFormat="1" ht="15.75" x14ac:dyDescent="0.25">
      <c r="A45" s="21" t="s">
        <v>32</v>
      </c>
      <c r="B45" s="50" t="s">
        <v>75</v>
      </c>
      <c r="C45" s="50" t="s">
        <v>75</v>
      </c>
      <c r="D45" s="24">
        <v>230</v>
      </c>
      <c r="E45" s="23">
        <v>217.35</v>
      </c>
      <c r="F45" s="73">
        <f t="shared" si="2"/>
        <v>1.0582010582010581</v>
      </c>
      <c r="G45" s="28">
        <v>43031</v>
      </c>
      <c r="H45" s="25">
        <f t="shared" si="0"/>
        <v>1075.7750000000001</v>
      </c>
      <c r="I45" s="45"/>
      <c r="J45" s="45">
        <f>SUM(H45:H45)</f>
        <v>1075.7750000000001</v>
      </c>
    </row>
    <row r="46" spans="1:12" s="7" customFormat="1" ht="15.75" x14ac:dyDescent="0.25">
      <c r="A46" s="21" t="s">
        <v>33</v>
      </c>
      <c r="B46" s="50" t="s">
        <v>75</v>
      </c>
      <c r="C46" s="53" t="s">
        <v>75</v>
      </c>
      <c r="D46" s="24">
        <v>2197</v>
      </c>
      <c r="E46" s="23">
        <v>2897</v>
      </c>
      <c r="F46" s="73">
        <f t="shared" si="2"/>
        <v>0.75837072833966168</v>
      </c>
      <c r="G46" s="28">
        <v>2619862</v>
      </c>
      <c r="H46" s="25">
        <f t="shared" si="0"/>
        <v>65496.55</v>
      </c>
      <c r="I46" s="45"/>
      <c r="J46" s="45">
        <f t="shared" ref="J46:J52" si="6">SUM(H46:H46)</f>
        <v>65496.55</v>
      </c>
    </row>
    <row r="47" spans="1:12" s="7" customFormat="1" ht="15" hidden="1" x14ac:dyDescent="0.2">
      <c r="A47" s="21" t="s">
        <v>65</v>
      </c>
      <c r="B47" s="50"/>
      <c r="C47" s="50"/>
      <c r="D47" s="24"/>
      <c r="E47" s="23"/>
      <c r="F47" s="92"/>
      <c r="G47" s="28">
        <v>0</v>
      </c>
      <c r="H47" s="25">
        <f t="shared" si="0"/>
        <v>0</v>
      </c>
      <c r="I47" s="45"/>
      <c r="J47" s="45">
        <f t="shared" si="6"/>
        <v>0</v>
      </c>
    </row>
    <row r="48" spans="1:12" s="7" customFormat="1" ht="15" hidden="1" x14ac:dyDescent="0.2">
      <c r="A48" s="21" t="s">
        <v>66</v>
      </c>
      <c r="B48" s="50"/>
      <c r="C48" s="50"/>
      <c r="D48" s="24"/>
      <c r="E48" s="23"/>
      <c r="F48" s="92"/>
      <c r="G48" s="28">
        <v>0</v>
      </c>
      <c r="H48" s="25">
        <f t="shared" si="0"/>
        <v>0</v>
      </c>
      <c r="I48" s="45"/>
      <c r="J48" s="45">
        <f t="shared" si="6"/>
        <v>0</v>
      </c>
    </row>
    <row r="49" spans="1:37" s="7" customFormat="1" ht="15" hidden="1" x14ac:dyDescent="0.2">
      <c r="A49" s="21" t="s">
        <v>67</v>
      </c>
      <c r="B49" s="50"/>
      <c r="C49" s="50"/>
      <c r="D49" s="24"/>
      <c r="E49" s="23"/>
      <c r="F49" s="92"/>
      <c r="G49" s="28">
        <v>0</v>
      </c>
      <c r="H49" s="25">
        <f t="shared" si="0"/>
        <v>0</v>
      </c>
      <c r="I49" s="45"/>
      <c r="J49" s="45">
        <f t="shared" si="6"/>
        <v>0</v>
      </c>
    </row>
    <row r="50" spans="1:37" s="7" customFormat="1" ht="15" hidden="1" x14ac:dyDescent="0.2">
      <c r="A50" s="21" t="s">
        <v>68</v>
      </c>
      <c r="B50" s="50"/>
      <c r="C50" s="50"/>
      <c r="D50" s="24"/>
      <c r="E50" s="23"/>
      <c r="F50" s="92"/>
      <c r="G50" s="28">
        <v>0</v>
      </c>
      <c r="H50" s="25">
        <f t="shared" si="0"/>
        <v>0</v>
      </c>
      <c r="I50" s="45"/>
      <c r="J50" s="45">
        <f t="shared" si="6"/>
        <v>0</v>
      </c>
    </row>
    <row r="51" spans="1:37" s="7" customFormat="1" ht="15" hidden="1" x14ac:dyDescent="0.2">
      <c r="A51" s="21" t="s">
        <v>69</v>
      </c>
      <c r="B51" s="50"/>
      <c r="C51" s="50"/>
      <c r="D51" s="24"/>
      <c r="E51" s="23"/>
      <c r="F51" s="92"/>
      <c r="G51" s="28">
        <v>0</v>
      </c>
      <c r="H51" s="25">
        <f t="shared" si="0"/>
        <v>0</v>
      </c>
      <c r="I51" s="45"/>
      <c r="J51" s="45">
        <f t="shared" si="6"/>
        <v>0</v>
      </c>
    </row>
    <row r="52" spans="1:37" s="7" customFormat="1" ht="15" hidden="1" x14ac:dyDescent="0.2">
      <c r="A52" s="21" t="s">
        <v>70</v>
      </c>
      <c r="B52" s="50"/>
      <c r="C52" s="50"/>
      <c r="D52" s="24"/>
      <c r="E52" s="23"/>
      <c r="F52" s="92"/>
      <c r="G52" s="28">
        <v>0</v>
      </c>
      <c r="H52" s="25">
        <f t="shared" si="0"/>
        <v>0</v>
      </c>
      <c r="I52" s="45"/>
      <c r="J52" s="45">
        <f t="shared" si="6"/>
        <v>0</v>
      </c>
      <c r="K52" s="6"/>
      <c r="L52" s="3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s="7" customFormat="1" ht="15" x14ac:dyDescent="0.2">
      <c r="A53" s="21" t="s">
        <v>34</v>
      </c>
      <c r="B53" s="50"/>
      <c r="C53" s="50"/>
      <c r="D53" s="24">
        <v>1</v>
      </c>
      <c r="E53" s="23">
        <v>35</v>
      </c>
      <c r="F53" s="92">
        <f t="shared" si="2"/>
        <v>2.8571428571428571E-2</v>
      </c>
      <c r="G53" s="28">
        <v>15186</v>
      </c>
      <c r="H53" s="25">
        <f t="shared" si="0"/>
        <v>379.65000000000003</v>
      </c>
      <c r="I53" s="45">
        <f t="shared" ref="I53:I58" si="7">SUM(H53:H53)</f>
        <v>379.65000000000003</v>
      </c>
      <c r="J53" s="4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s="7" customFormat="1" ht="15" x14ac:dyDescent="0.2">
      <c r="A54" s="27" t="s">
        <v>35</v>
      </c>
      <c r="B54" s="52"/>
      <c r="C54" s="52"/>
      <c r="D54" s="24">
        <v>8</v>
      </c>
      <c r="E54" s="23">
        <v>58</v>
      </c>
      <c r="F54" s="92">
        <f t="shared" si="2"/>
        <v>0.13793103448275862</v>
      </c>
      <c r="G54" s="28">
        <v>14560</v>
      </c>
      <c r="H54" s="25">
        <f t="shared" si="0"/>
        <v>364</v>
      </c>
      <c r="I54" s="45">
        <f t="shared" si="7"/>
        <v>364</v>
      </c>
      <c r="J54" s="4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s="7" customFormat="1" ht="15" x14ac:dyDescent="0.2">
      <c r="A55" s="21" t="s">
        <v>36</v>
      </c>
      <c r="B55" s="50"/>
      <c r="C55" s="50"/>
      <c r="D55" s="24"/>
      <c r="E55" s="23">
        <v>3</v>
      </c>
      <c r="F55" s="92">
        <f t="shared" si="2"/>
        <v>0</v>
      </c>
      <c r="G55" s="28">
        <v>864</v>
      </c>
      <c r="H55" s="25">
        <f t="shared" si="0"/>
        <v>21.6</v>
      </c>
      <c r="I55" s="45">
        <f t="shared" si="7"/>
        <v>21.6</v>
      </c>
      <c r="J55" s="4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s="7" customFormat="1" ht="15" x14ac:dyDescent="0.2">
      <c r="A56" s="21" t="s">
        <v>37</v>
      </c>
      <c r="B56" s="50"/>
      <c r="C56" s="50"/>
      <c r="D56" s="24"/>
      <c r="E56" s="23">
        <v>84.96</v>
      </c>
      <c r="F56" s="92">
        <f t="shared" si="2"/>
        <v>0</v>
      </c>
      <c r="G56" s="28">
        <v>25522</v>
      </c>
      <c r="H56" s="25">
        <f t="shared" si="0"/>
        <v>638.05000000000007</v>
      </c>
      <c r="I56" s="45">
        <f t="shared" si="7"/>
        <v>638.05000000000007</v>
      </c>
      <c r="J56" s="4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s="7" customFormat="1" ht="15.75" x14ac:dyDescent="0.25">
      <c r="A57" s="21" t="s">
        <v>38</v>
      </c>
      <c r="B57" s="50" t="s">
        <v>75</v>
      </c>
      <c r="C57" s="53" t="s">
        <v>75</v>
      </c>
      <c r="D57" s="24">
        <v>237</v>
      </c>
      <c r="E57" s="23">
        <v>307</v>
      </c>
      <c r="F57" s="73">
        <f t="shared" si="2"/>
        <v>0.7719869706840391</v>
      </c>
      <c r="G57" s="28">
        <v>475236</v>
      </c>
      <c r="H57" s="25">
        <f t="shared" si="0"/>
        <v>11880.900000000001</v>
      </c>
      <c r="I57" s="45"/>
      <c r="J57" s="45">
        <f>SUM(H57:H57)</f>
        <v>11880.900000000001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s="7" customFormat="1" ht="15" x14ac:dyDescent="0.2">
      <c r="A58" s="21" t="s">
        <v>39</v>
      </c>
      <c r="B58" s="50"/>
      <c r="C58" s="50"/>
      <c r="D58" s="24">
        <v>0</v>
      </c>
      <c r="E58" s="23">
        <v>446.11</v>
      </c>
      <c r="F58" s="92">
        <f t="shared" si="2"/>
        <v>0</v>
      </c>
      <c r="G58" s="28">
        <v>137396</v>
      </c>
      <c r="H58" s="25">
        <f t="shared" si="0"/>
        <v>3434.9</v>
      </c>
      <c r="I58" s="45">
        <f t="shared" si="7"/>
        <v>3434.9</v>
      </c>
      <c r="J58" s="4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s="7" customFormat="1" ht="15" hidden="1" x14ac:dyDescent="0.2">
      <c r="A59" s="21"/>
      <c r="B59" s="50"/>
      <c r="C59" s="50"/>
      <c r="D59" s="22"/>
      <c r="E59" s="23"/>
      <c r="F59" s="91"/>
      <c r="G59" s="28">
        <v>0</v>
      </c>
      <c r="H59" s="25">
        <f t="shared" si="0"/>
        <v>0</v>
      </c>
      <c r="I59" s="45"/>
      <c r="J59" s="4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s="7" customFormat="1" ht="15.75" x14ac:dyDescent="0.25">
      <c r="A60" s="21" t="s">
        <v>40</v>
      </c>
      <c r="B60" s="50" t="s">
        <v>75</v>
      </c>
      <c r="C60" s="90" t="s">
        <v>104</v>
      </c>
      <c r="D60" s="22">
        <v>0</v>
      </c>
      <c r="E60" s="23">
        <v>99.9</v>
      </c>
      <c r="F60" s="74">
        <f t="shared" si="2"/>
        <v>0</v>
      </c>
      <c r="G60" s="28">
        <v>29350</v>
      </c>
      <c r="H60" s="25">
        <f t="shared" si="0"/>
        <v>733.75</v>
      </c>
      <c r="I60" s="45">
        <f t="shared" ref="I60" si="8">SUM(H60:H60)</f>
        <v>733.75</v>
      </c>
      <c r="J60" s="45"/>
      <c r="K60" s="6"/>
      <c r="L60" s="43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s="7" customFormat="1" ht="15" x14ac:dyDescent="0.2">
      <c r="A61" s="21" t="s">
        <v>41</v>
      </c>
      <c r="B61" s="50"/>
      <c r="C61" s="53"/>
      <c r="D61" s="22"/>
      <c r="E61" s="23">
        <v>230.53</v>
      </c>
      <c r="F61" s="92">
        <f t="shared" si="2"/>
        <v>0</v>
      </c>
      <c r="G61" s="28">
        <v>63521</v>
      </c>
      <c r="H61" s="25">
        <f t="shared" si="0"/>
        <v>1588.0250000000001</v>
      </c>
      <c r="I61" s="45">
        <f t="shared" ref="I61:I68" si="9">SUM(H61:H61)</f>
        <v>1588.0250000000001</v>
      </c>
      <c r="J61" s="4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s="7" customFormat="1" ht="15" x14ac:dyDescent="0.2">
      <c r="A62" s="21" t="s">
        <v>42</v>
      </c>
      <c r="B62" s="50"/>
      <c r="C62" s="50"/>
      <c r="D62" s="22"/>
      <c r="E62" s="23">
        <v>564.98</v>
      </c>
      <c r="F62" s="92">
        <f t="shared" si="2"/>
        <v>0</v>
      </c>
      <c r="G62" s="28">
        <v>178694</v>
      </c>
      <c r="H62" s="25">
        <f t="shared" si="0"/>
        <v>4467.3500000000004</v>
      </c>
      <c r="I62" s="45">
        <f t="shared" si="9"/>
        <v>4467.3500000000004</v>
      </c>
      <c r="J62" s="4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7" customFormat="1" ht="15" x14ac:dyDescent="0.2">
      <c r="A63" s="21" t="s">
        <v>43</v>
      </c>
      <c r="B63" s="52"/>
      <c r="C63" s="50"/>
      <c r="D63" s="22"/>
      <c r="E63" s="23">
        <v>3777.56</v>
      </c>
      <c r="F63" s="92">
        <f t="shared" si="2"/>
        <v>0</v>
      </c>
      <c r="G63" s="28">
        <v>969947</v>
      </c>
      <c r="H63" s="25">
        <f t="shared" si="0"/>
        <v>24248.675000000003</v>
      </c>
      <c r="I63" s="45">
        <f t="shared" si="9"/>
        <v>24248.675000000003</v>
      </c>
      <c r="J63" s="4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s="6" customFormat="1" ht="15" x14ac:dyDescent="0.2">
      <c r="A64" s="21" t="s">
        <v>79</v>
      </c>
      <c r="B64" s="50"/>
      <c r="C64" s="50"/>
      <c r="D64" s="22"/>
      <c r="E64" s="23">
        <v>178.35</v>
      </c>
      <c r="F64" s="92">
        <f t="shared" si="2"/>
        <v>0</v>
      </c>
      <c r="G64" s="28">
        <v>59208</v>
      </c>
      <c r="H64" s="25">
        <f t="shared" si="0"/>
        <v>1480.2</v>
      </c>
      <c r="I64" s="45">
        <f t="shared" si="9"/>
        <v>1480.2</v>
      </c>
      <c r="J64" s="45"/>
    </row>
    <row r="65" spans="1:37" s="7" customFormat="1" ht="15" x14ac:dyDescent="0.2">
      <c r="A65" s="21" t="s">
        <v>44</v>
      </c>
      <c r="B65" s="50"/>
      <c r="C65" s="50"/>
      <c r="D65" s="22"/>
      <c r="E65" s="23">
        <v>190.92</v>
      </c>
      <c r="F65" s="92">
        <f t="shared" si="2"/>
        <v>0</v>
      </c>
      <c r="G65" s="28">
        <v>54761</v>
      </c>
      <c r="H65" s="25">
        <f t="shared" si="0"/>
        <v>1369.0250000000001</v>
      </c>
      <c r="I65" s="45">
        <f t="shared" si="9"/>
        <v>1369.0250000000001</v>
      </c>
      <c r="J65" s="4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5" x14ac:dyDescent="0.2">
      <c r="A66" s="21" t="s">
        <v>45</v>
      </c>
      <c r="B66" s="50"/>
      <c r="C66" s="50"/>
      <c r="D66" s="22"/>
      <c r="E66" s="23">
        <v>9.8699999999999992</v>
      </c>
      <c r="F66" s="92">
        <f t="shared" si="2"/>
        <v>0</v>
      </c>
      <c r="G66" s="28">
        <v>2697</v>
      </c>
      <c r="H66" s="25">
        <f t="shared" si="0"/>
        <v>67.424999999999997</v>
      </c>
      <c r="I66" s="45">
        <f t="shared" si="9"/>
        <v>67.424999999999997</v>
      </c>
      <c r="J66" s="4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:37" ht="15.75" x14ac:dyDescent="0.25">
      <c r="A67" s="21" t="s">
        <v>46</v>
      </c>
      <c r="B67" s="50" t="s">
        <v>75</v>
      </c>
      <c r="C67" s="90" t="s">
        <v>104</v>
      </c>
      <c r="D67" s="22"/>
      <c r="E67" s="23">
        <v>241.67</v>
      </c>
      <c r="F67" s="74">
        <f t="shared" si="2"/>
        <v>0</v>
      </c>
      <c r="G67" s="28">
        <v>75027</v>
      </c>
      <c r="H67" s="25">
        <f t="shared" si="0"/>
        <v>1875.6750000000002</v>
      </c>
      <c r="I67" s="45">
        <f t="shared" si="9"/>
        <v>1875.6750000000002</v>
      </c>
      <c r="J67" s="4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:37" ht="15" x14ac:dyDescent="0.2">
      <c r="A68" s="21" t="s">
        <v>80</v>
      </c>
      <c r="B68" s="50"/>
      <c r="C68" s="50"/>
      <c r="D68" s="22"/>
      <c r="E68" s="23">
        <v>109.17</v>
      </c>
      <c r="F68" s="92">
        <f t="shared" si="2"/>
        <v>0</v>
      </c>
      <c r="G68" s="28">
        <v>36576</v>
      </c>
      <c r="H68" s="25">
        <f t="shared" si="0"/>
        <v>914.40000000000009</v>
      </c>
      <c r="I68" s="45">
        <f t="shared" si="9"/>
        <v>914.40000000000009</v>
      </c>
      <c r="J68" s="4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:37" ht="15" x14ac:dyDescent="0.2">
      <c r="A69" s="21" t="s">
        <v>47</v>
      </c>
      <c r="B69" s="50"/>
      <c r="C69" s="53"/>
      <c r="D69" s="22"/>
      <c r="E69" s="23">
        <v>2909.63</v>
      </c>
      <c r="F69" s="92">
        <f t="shared" si="2"/>
        <v>0</v>
      </c>
      <c r="G69" s="28">
        <v>856373</v>
      </c>
      <c r="H69" s="25">
        <f t="shared" si="0"/>
        <v>21409.325000000001</v>
      </c>
      <c r="I69" s="45">
        <f t="shared" ref="I69:I71" si="10">SUM(H69:H69)</f>
        <v>21409.325000000001</v>
      </c>
      <c r="J69" s="4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:37" s="7" customFormat="1" ht="15" x14ac:dyDescent="0.2">
      <c r="A70" s="21" t="s">
        <v>48</v>
      </c>
      <c r="B70" s="50"/>
      <c r="C70" s="50"/>
      <c r="D70" s="22"/>
      <c r="E70" s="23">
        <v>574.17999999999995</v>
      </c>
      <c r="F70" s="92">
        <f t="shared" si="2"/>
        <v>0</v>
      </c>
      <c r="G70" s="28">
        <v>163731</v>
      </c>
      <c r="H70" s="25">
        <f t="shared" si="0"/>
        <v>4093.2750000000001</v>
      </c>
      <c r="I70" s="45">
        <f t="shared" si="10"/>
        <v>4093.2750000000001</v>
      </c>
      <c r="J70" s="4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s="7" customFormat="1" ht="15.75" thickBot="1" x14ac:dyDescent="0.25">
      <c r="A71" s="21" t="s">
        <v>49</v>
      </c>
      <c r="B71" s="50"/>
      <c r="C71" s="50"/>
      <c r="D71" s="22"/>
      <c r="E71" s="23">
        <v>240.64</v>
      </c>
      <c r="F71" s="92">
        <f>D71/E71</f>
        <v>0</v>
      </c>
      <c r="G71" s="24">
        <v>69245</v>
      </c>
      <c r="H71" s="25">
        <f t="shared" si="0"/>
        <v>1731.125</v>
      </c>
      <c r="I71" s="45">
        <f t="shared" si="10"/>
        <v>1731.125</v>
      </c>
      <c r="J71" s="4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s="34" customFormat="1" ht="16.5" thickBot="1" x14ac:dyDescent="0.3">
      <c r="A72" s="30" t="s">
        <v>50</v>
      </c>
      <c r="B72" s="30"/>
      <c r="C72" s="30"/>
      <c r="D72" s="30">
        <f>SUM(D10:D71)</f>
        <v>11100</v>
      </c>
      <c r="E72" s="31">
        <f>SUM(E10:E71)</f>
        <v>22610.449999999993</v>
      </c>
      <c r="F72" s="93"/>
      <c r="G72" s="32">
        <f>SUM(G10:G71)</f>
        <v>14281054</v>
      </c>
      <c r="H72" s="32">
        <f>SUM(H10:H71)</f>
        <v>357026.35000000015</v>
      </c>
      <c r="I72" s="46">
        <f>SUM(I10:I71)</f>
        <v>79828.075000000012</v>
      </c>
      <c r="J72" s="65">
        <f>SUM(J10:J71)</f>
        <v>277198.27500000002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1:37" s="36" customFormat="1" x14ac:dyDescent="0.2">
      <c r="A73" s="38" t="s">
        <v>72</v>
      </c>
      <c r="B73" s="6"/>
      <c r="C73" s="6"/>
      <c r="D73" s="37"/>
      <c r="E73" s="37"/>
      <c r="F73" s="37"/>
      <c r="G73" s="37"/>
      <c r="H73" s="37"/>
      <c r="I73" s="6"/>
      <c r="J73" s="64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s="35" customFormat="1" x14ac:dyDescent="0.2">
      <c r="A74" s="38" t="s">
        <v>51</v>
      </c>
      <c r="B74" s="6"/>
      <c r="C74" s="6"/>
      <c r="D74" s="37"/>
      <c r="E74" s="37"/>
      <c r="F74" s="37"/>
      <c r="G74" s="40"/>
      <c r="H74" s="37"/>
      <c r="I74" s="44"/>
      <c r="J74" s="66"/>
    </row>
    <row r="75" spans="1:37" s="35" customFormat="1" x14ac:dyDescent="0.2">
      <c r="A75" s="38" t="s">
        <v>52</v>
      </c>
      <c r="B75" s="6"/>
      <c r="C75" s="6"/>
      <c r="D75" s="37"/>
      <c r="E75" s="55"/>
      <c r="F75" s="37"/>
      <c r="G75" s="40"/>
      <c r="H75" s="37"/>
      <c r="I75" s="6"/>
      <c r="J75" s="64"/>
    </row>
    <row r="76" spans="1:37" s="35" customFormat="1" x14ac:dyDescent="0.2">
      <c r="A76" s="38" t="s">
        <v>124</v>
      </c>
      <c r="B76" s="6"/>
      <c r="C76" s="6"/>
      <c r="D76" s="37"/>
      <c r="E76" s="55"/>
      <c r="F76" s="37"/>
      <c r="G76" s="40"/>
      <c r="H76" s="37"/>
      <c r="I76" s="6"/>
      <c r="J76" s="64"/>
    </row>
    <row r="77" spans="1:37" ht="15" thickBot="1" x14ac:dyDescent="0.25">
      <c r="A77" s="67" t="s">
        <v>112</v>
      </c>
      <c r="B77" s="68"/>
      <c r="C77" s="68"/>
      <c r="D77" s="69"/>
      <c r="E77" s="70"/>
      <c r="F77" s="69"/>
      <c r="G77" s="69"/>
      <c r="H77" s="69"/>
      <c r="I77" s="71"/>
      <c r="J77" s="72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:37" x14ac:dyDescent="0.2">
      <c r="J78" s="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:37" x14ac:dyDescent="0.2">
      <c r="I79" s="44"/>
      <c r="J79" s="39">
        <f>SUM(I72:J72)</f>
        <v>357026.35000000003</v>
      </c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:37" x14ac:dyDescent="0.2">
      <c r="J80" s="39">
        <f>SUM(I10:J71)</f>
        <v>357026.35000000015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0:37" x14ac:dyDescent="0.2">
      <c r="J81" s="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0:37" x14ac:dyDescent="0.2">
      <c r="J82" s="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0:37" x14ac:dyDescent="0.2">
      <c r="J83" s="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0:37" x14ac:dyDescent="0.2">
      <c r="J84" s="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0:37" x14ac:dyDescent="0.2">
      <c r="J85" s="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0:37" x14ac:dyDescent="0.2">
      <c r="J86" s="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0:37" x14ac:dyDescent="0.2">
      <c r="J87" s="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0:37" x14ac:dyDescent="0.2">
      <c r="J88" s="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0:37" x14ac:dyDescent="0.2">
      <c r="J89" s="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0:37" x14ac:dyDescent="0.2">
      <c r="J90" s="6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0:37" x14ac:dyDescent="0.2">
      <c r="J91" s="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0:37" x14ac:dyDescent="0.2">
      <c r="J92" s="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0:37" x14ac:dyDescent="0.2">
      <c r="J93" s="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0:37" x14ac:dyDescent="0.2">
      <c r="J94" s="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0:37" x14ac:dyDescent="0.2">
      <c r="J95" s="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0:37" x14ac:dyDescent="0.2">
      <c r="J96" s="6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</sheetData>
  <mergeCells count="1">
    <mergeCell ref="A4:J4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B33C-3B0E-411C-9659-B355F8605A4F}">
  <dimension ref="A1:D35"/>
  <sheetViews>
    <sheetView workbookViewId="0">
      <selection activeCell="A15" sqref="A15"/>
    </sheetView>
  </sheetViews>
  <sheetFormatPr defaultRowHeight="15.75" x14ac:dyDescent="0.25"/>
  <cols>
    <col min="1" max="1" width="42.28515625" style="94" bestFit="1" customWidth="1"/>
    <col min="2" max="2" width="9.5703125" style="94" bestFit="1" customWidth="1"/>
    <col min="3" max="3" width="11" style="94" bestFit="1" customWidth="1"/>
    <col min="4" max="16384" width="9.140625" style="94"/>
  </cols>
  <sheetData>
    <row r="1" spans="1:4" x14ac:dyDescent="0.25">
      <c r="A1" s="94" t="s">
        <v>122</v>
      </c>
    </row>
    <row r="2" spans="1:4" x14ac:dyDescent="0.25">
      <c r="A2" s="95" t="s">
        <v>113</v>
      </c>
    </row>
    <row r="3" spans="1:4" x14ac:dyDescent="0.25">
      <c r="A3" s="96" t="s">
        <v>81</v>
      </c>
      <c r="B3" s="96" t="s">
        <v>114</v>
      </c>
      <c r="C3" s="96" t="s">
        <v>78</v>
      </c>
      <c r="D3" s="96" t="s">
        <v>115</v>
      </c>
    </row>
    <row r="4" spans="1:4" x14ac:dyDescent="0.25">
      <c r="A4" s="97" t="s">
        <v>91</v>
      </c>
      <c r="B4" s="98">
        <v>95</v>
      </c>
      <c r="C4" s="98">
        <v>87</v>
      </c>
      <c r="D4" s="99">
        <f>SUM(C4/B4)</f>
        <v>0.91578947368421049</v>
      </c>
    </row>
    <row r="5" spans="1:4" x14ac:dyDescent="0.25">
      <c r="A5" s="104" t="s">
        <v>105</v>
      </c>
      <c r="B5" s="105">
        <v>9</v>
      </c>
      <c r="C5" s="105">
        <v>0</v>
      </c>
      <c r="D5" s="106">
        <f>SUM(C5/B5)</f>
        <v>0</v>
      </c>
    </row>
    <row r="6" spans="1:4" x14ac:dyDescent="0.25">
      <c r="A6" s="104" t="s">
        <v>106</v>
      </c>
      <c r="B6" s="105">
        <v>45</v>
      </c>
      <c r="C6" s="105">
        <v>0</v>
      </c>
      <c r="D6" s="106">
        <f>SUM(C6/B6)</f>
        <v>0</v>
      </c>
    </row>
    <row r="7" spans="1:4" x14ac:dyDescent="0.25">
      <c r="A7" s="97" t="s">
        <v>92</v>
      </c>
      <c r="B7" s="98">
        <v>1453</v>
      </c>
      <c r="C7" s="98">
        <v>1188</v>
      </c>
      <c r="D7" s="99">
        <f>SUM(C7/B7)</f>
        <v>0.81761871988988299</v>
      </c>
    </row>
    <row r="8" spans="1:4" x14ac:dyDescent="0.25">
      <c r="A8" s="104" t="s">
        <v>107</v>
      </c>
      <c r="B8" s="105">
        <v>0</v>
      </c>
      <c r="C8" s="105">
        <v>0</v>
      </c>
      <c r="D8" s="106">
        <v>0</v>
      </c>
    </row>
    <row r="9" spans="1:4" x14ac:dyDescent="0.25">
      <c r="A9" s="97" t="s">
        <v>87</v>
      </c>
      <c r="B9" s="98">
        <v>401</v>
      </c>
      <c r="C9" s="98">
        <v>384</v>
      </c>
      <c r="D9" s="99">
        <f t="shared" ref="D9:D33" si="0">SUM(C9/B9)</f>
        <v>0.95760598503740646</v>
      </c>
    </row>
    <row r="10" spans="1:4" x14ac:dyDescent="0.25">
      <c r="A10" s="97" t="s">
        <v>82</v>
      </c>
      <c r="B10" s="98">
        <v>757</v>
      </c>
      <c r="C10" s="98">
        <v>751</v>
      </c>
      <c r="D10" s="99">
        <f t="shared" si="0"/>
        <v>0.99207397622192861</v>
      </c>
    </row>
    <row r="11" spans="1:4" x14ac:dyDescent="0.25">
      <c r="A11" s="97" t="s">
        <v>108</v>
      </c>
      <c r="B11" s="98">
        <v>491</v>
      </c>
      <c r="C11" s="98">
        <v>424</v>
      </c>
      <c r="D11" s="99">
        <f t="shared" si="0"/>
        <v>0.86354378818737276</v>
      </c>
    </row>
    <row r="12" spans="1:4" x14ac:dyDescent="0.25">
      <c r="A12" s="97" t="s">
        <v>83</v>
      </c>
      <c r="B12" s="98">
        <v>576</v>
      </c>
      <c r="C12" s="98">
        <v>499</v>
      </c>
      <c r="D12" s="99">
        <f t="shared" si="0"/>
        <v>0.86631944444444442</v>
      </c>
    </row>
    <row r="13" spans="1:4" x14ac:dyDescent="0.25">
      <c r="A13" s="97" t="s">
        <v>116</v>
      </c>
      <c r="B13" s="98">
        <v>387</v>
      </c>
      <c r="C13" s="98">
        <v>303</v>
      </c>
      <c r="D13" s="99">
        <f t="shared" si="0"/>
        <v>0.78294573643410847</v>
      </c>
    </row>
    <row r="14" spans="1:4" x14ac:dyDescent="0.25">
      <c r="A14" s="97" t="s">
        <v>84</v>
      </c>
      <c r="B14" s="98">
        <v>194</v>
      </c>
      <c r="C14" s="98">
        <v>194</v>
      </c>
      <c r="D14" s="99">
        <f t="shared" si="0"/>
        <v>1</v>
      </c>
    </row>
    <row r="15" spans="1:4" x14ac:dyDescent="0.25">
      <c r="A15" s="97" t="s">
        <v>93</v>
      </c>
      <c r="B15" s="98">
        <v>1172</v>
      </c>
      <c r="C15" s="98">
        <v>1115</v>
      </c>
      <c r="D15" s="99">
        <f t="shared" si="0"/>
        <v>0.95136518771331058</v>
      </c>
    </row>
    <row r="16" spans="1:4" x14ac:dyDescent="0.25">
      <c r="A16" s="97" t="s">
        <v>85</v>
      </c>
      <c r="B16" s="98">
        <v>597</v>
      </c>
      <c r="C16" s="98">
        <v>578</v>
      </c>
      <c r="D16" s="99">
        <f t="shared" si="0"/>
        <v>0.96817420435510892</v>
      </c>
    </row>
    <row r="17" spans="1:4" x14ac:dyDescent="0.25">
      <c r="A17" s="97" t="s">
        <v>86</v>
      </c>
      <c r="B17" s="98">
        <v>649</v>
      </c>
      <c r="C17" s="98">
        <v>643</v>
      </c>
      <c r="D17" s="99">
        <f t="shared" si="0"/>
        <v>0.99075500770416025</v>
      </c>
    </row>
    <row r="18" spans="1:4" x14ac:dyDescent="0.25">
      <c r="A18" s="100" t="s">
        <v>95</v>
      </c>
      <c r="B18" s="98">
        <v>52</v>
      </c>
      <c r="C18" s="98">
        <v>40</v>
      </c>
      <c r="D18" s="101">
        <f t="shared" si="0"/>
        <v>0.76923076923076927</v>
      </c>
    </row>
    <row r="19" spans="1:4" x14ac:dyDescent="0.25">
      <c r="A19" s="97" t="s">
        <v>89</v>
      </c>
      <c r="B19" s="98">
        <v>2620</v>
      </c>
      <c r="C19" s="98">
        <v>2197</v>
      </c>
      <c r="D19" s="99">
        <f t="shared" si="0"/>
        <v>0.8385496183206107</v>
      </c>
    </row>
    <row r="20" spans="1:4" x14ac:dyDescent="0.25">
      <c r="A20" s="104" t="s">
        <v>96</v>
      </c>
      <c r="B20" s="105">
        <v>37</v>
      </c>
      <c r="C20" s="105">
        <v>0</v>
      </c>
      <c r="D20" s="106">
        <f t="shared" si="0"/>
        <v>0</v>
      </c>
    </row>
    <row r="21" spans="1:4" x14ac:dyDescent="0.25">
      <c r="A21" s="102" t="s">
        <v>97</v>
      </c>
      <c r="B21" s="98">
        <v>120</v>
      </c>
      <c r="C21" s="98">
        <v>115</v>
      </c>
      <c r="D21" s="99">
        <f t="shared" si="0"/>
        <v>0.95833333333333337</v>
      </c>
    </row>
    <row r="22" spans="1:4" x14ac:dyDescent="0.25">
      <c r="A22" s="104" t="s">
        <v>117</v>
      </c>
      <c r="B22" s="105">
        <v>4</v>
      </c>
      <c r="C22" s="105">
        <v>0</v>
      </c>
      <c r="D22" s="106">
        <f t="shared" si="0"/>
        <v>0</v>
      </c>
    </row>
    <row r="23" spans="1:4" x14ac:dyDescent="0.25">
      <c r="A23" s="104" t="s">
        <v>102</v>
      </c>
      <c r="B23" s="105">
        <v>1</v>
      </c>
      <c r="C23" s="105">
        <v>0</v>
      </c>
      <c r="D23" s="106">
        <f t="shared" si="0"/>
        <v>0</v>
      </c>
    </row>
    <row r="24" spans="1:4" x14ac:dyDescent="0.25">
      <c r="A24" s="97" t="s">
        <v>109</v>
      </c>
      <c r="B24" s="98">
        <v>1997</v>
      </c>
      <c r="C24" s="98">
        <v>1883</v>
      </c>
      <c r="D24" s="99">
        <f t="shared" si="0"/>
        <v>0.94291437155733604</v>
      </c>
    </row>
    <row r="25" spans="1:4" x14ac:dyDescent="0.25">
      <c r="A25" s="97" t="s">
        <v>98</v>
      </c>
      <c r="B25" s="98">
        <v>57</v>
      </c>
      <c r="C25" s="98">
        <v>57</v>
      </c>
      <c r="D25" s="99">
        <f t="shared" si="0"/>
        <v>1</v>
      </c>
    </row>
    <row r="26" spans="1:4" x14ac:dyDescent="0.25">
      <c r="A26" s="104" t="s">
        <v>110</v>
      </c>
      <c r="B26" s="105">
        <v>34</v>
      </c>
      <c r="C26" s="105">
        <v>0</v>
      </c>
      <c r="D26" s="106">
        <f t="shared" si="0"/>
        <v>0</v>
      </c>
    </row>
    <row r="27" spans="1:4" x14ac:dyDescent="0.25">
      <c r="A27" s="97" t="s">
        <v>94</v>
      </c>
      <c r="B27" s="98">
        <v>49</v>
      </c>
      <c r="C27" s="98">
        <v>44</v>
      </c>
      <c r="D27" s="99">
        <f t="shared" si="0"/>
        <v>0.89795918367346939</v>
      </c>
    </row>
    <row r="28" spans="1:4" x14ac:dyDescent="0.25">
      <c r="A28" s="97" t="s">
        <v>99</v>
      </c>
      <c r="B28" s="98">
        <v>48</v>
      </c>
      <c r="C28" s="98">
        <v>48</v>
      </c>
      <c r="D28" s="99">
        <f t="shared" si="0"/>
        <v>1</v>
      </c>
    </row>
    <row r="29" spans="1:4" x14ac:dyDescent="0.25">
      <c r="A29" s="97" t="s">
        <v>88</v>
      </c>
      <c r="B29" s="98">
        <v>254</v>
      </c>
      <c r="C29" s="98">
        <v>230</v>
      </c>
      <c r="D29" s="99">
        <f t="shared" si="0"/>
        <v>0.90551181102362199</v>
      </c>
    </row>
    <row r="30" spans="1:4" x14ac:dyDescent="0.25">
      <c r="A30" s="104" t="s">
        <v>118</v>
      </c>
      <c r="B30" s="105">
        <v>35</v>
      </c>
      <c r="C30" s="105">
        <v>1</v>
      </c>
      <c r="D30" s="106">
        <f t="shared" si="0"/>
        <v>2.8571428571428571E-2</v>
      </c>
    </row>
    <row r="31" spans="1:4" x14ac:dyDescent="0.25">
      <c r="A31" s="97" t="s">
        <v>90</v>
      </c>
      <c r="B31" s="98">
        <v>69</v>
      </c>
      <c r="C31" s="98">
        <v>68</v>
      </c>
      <c r="D31" s="99">
        <f t="shared" si="0"/>
        <v>0.98550724637681164</v>
      </c>
    </row>
    <row r="32" spans="1:4" x14ac:dyDescent="0.25">
      <c r="A32" s="104" t="s">
        <v>100</v>
      </c>
      <c r="B32" s="105">
        <v>41</v>
      </c>
      <c r="C32" s="105">
        <v>8</v>
      </c>
      <c r="D32" s="106">
        <f t="shared" si="0"/>
        <v>0.1951219512195122</v>
      </c>
    </row>
    <row r="33" spans="1:4" x14ac:dyDescent="0.25">
      <c r="A33" s="97" t="s">
        <v>101</v>
      </c>
      <c r="B33" s="98">
        <v>293</v>
      </c>
      <c r="C33" s="98">
        <v>237</v>
      </c>
      <c r="D33" s="99">
        <f t="shared" si="0"/>
        <v>0.80887372013651881</v>
      </c>
    </row>
    <row r="34" spans="1:4" x14ac:dyDescent="0.25">
      <c r="B34" s="103"/>
      <c r="C34" s="103">
        <f>SUM(C4:C33)</f>
        <v>11094</v>
      </c>
    </row>
    <row r="35" spans="1:4" x14ac:dyDescent="0.25">
      <c r="A35" s="107" t="s">
        <v>123</v>
      </c>
    </row>
  </sheetData>
  <autoFilter ref="A3:D35" xr:uid="{0659A14A-0642-42A5-9DDE-C98EF83E8E3A}">
    <sortState ref="A4:D33">
      <sortCondition ref="A3:A3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1050-5DA0-4371-8AC0-61522F8059E4}">
  <dimension ref="A1:D35"/>
  <sheetViews>
    <sheetView workbookViewId="0">
      <selection activeCell="A35" sqref="A35"/>
    </sheetView>
  </sheetViews>
  <sheetFormatPr defaultRowHeight="15" x14ac:dyDescent="0.25"/>
  <cols>
    <col min="1" max="2" width="9.140625" style="76"/>
    <col min="3" max="3" width="10.85546875" style="76" bestFit="1" customWidth="1"/>
    <col min="4" max="16384" width="9.140625" style="76"/>
  </cols>
  <sheetData>
    <row r="1" spans="1:4" x14ac:dyDescent="0.25">
      <c r="A1" s="75" t="s">
        <v>113</v>
      </c>
    </row>
    <row r="2" spans="1:4" x14ac:dyDescent="0.25">
      <c r="A2" s="77" t="s">
        <v>81</v>
      </c>
      <c r="B2" s="77" t="s">
        <v>114</v>
      </c>
      <c r="C2" s="84" t="s">
        <v>78</v>
      </c>
      <c r="D2" s="77" t="s">
        <v>115</v>
      </c>
    </row>
    <row r="3" spans="1:4" x14ac:dyDescent="0.25">
      <c r="A3" s="78" t="s">
        <v>91</v>
      </c>
      <c r="B3" s="78">
        <v>95</v>
      </c>
      <c r="C3" s="85">
        <v>87</v>
      </c>
      <c r="D3" s="79">
        <f>SUM(C3/B3)</f>
        <v>0.91578947368421049</v>
      </c>
    </row>
    <row r="4" spans="1:4" x14ac:dyDescent="0.25">
      <c r="A4" s="80" t="s">
        <v>105</v>
      </c>
      <c r="B4" s="80">
        <v>9</v>
      </c>
      <c r="C4" s="87">
        <v>0</v>
      </c>
      <c r="D4" s="88">
        <f>SUM(C4/B4)</f>
        <v>0</v>
      </c>
    </row>
    <row r="5" spans="1:4" x14ac:dyDescent="0.25">
      <c r="A5" s="80" t="s">
        <v>106</v>
      </c>
      <c r="B5" s="80">
        <v>45</v>
      </c>
      <c r="C5" s="87">
        <v>0</v>
      </c>
      <c r="D5" s="88">
        <f>SUM(C5/B5)</f>
        <v>0</v>
      </c>
    </row>
    <row r="6" spans="1:4" x14ac:dyDescent="0.25">
      <c r="A6" s="78" t="s">
        <v>92</v>
      </c>
      <c r="B6" s="78">
        <v>1453</v>
      </c>
      <c r="C6" s="85">
        <v>1188</v>
      </c>
      <c r="D6" s="79">
        <f>SUM(C6/B6)</f>
        <v>0.81761871988988299</v>
      </c>
    </row>
    <row r="7" spans="1:4" x14ac:dyDescent="0.25">
      <c r="A7" s="80" t="s">
        <v>107</v>
      </c>
      <c r="B7" s="80">
        <v>0</v>
      </c>
      <c r="C7" s="87">
        <v>0</v>
      </c>
      <c r="D7" s="88">
        <v>0</v>
      </c>
    </row>
    <row r="8" spans="1:4" x14ac:dyDescent="0.25">
      <c r="A8" s="78" t="s">
        <v>87</v>
      </c>
      <c r="B8" s="78">
        <v>401</v>
      </c>
      <c r="C8" s="85">
        <v>384</v>
      </c>
      <c r="D8" s="79">
        <f t="shared" ref="D8:D32" si="0">SUM(C8/B8)</f>
        <v>0.95760598503740646</v>
      </c>
    </row>
    <row r="9" spans="1:4" x14ac:dyDescent="0.25">
      <c r="A9" s="78" t="s">
        <v>82</v>
      </c>
      <c r="B9" s="78">
        <v>757</v>
      </c>
      <c r="C9" s="85">
        <v>751</v>
      </c>
      <c r="D9" s="79">
        <f t="shared" si="0"/>
        <v>0.99207397622192861</v>
      </c>
    </row>
    <row r="10" spans="1:4" x14ac:dyDescent="0.25">
      <c r="A10" s="78" t="s">
        <v>108</v>
      </c>
      <c r="B10" s="78">
        <v>491</v>
      </c>
      <c r="C10" s="85">
        <v>423</v>
      </c>
      <c r="D10" s="79">
        <f t="shared" si="0"/>
        <v>0.86150712830957232</v>
      </c>
    </row>
    <row r="11" spans="1:4" x14ac:dyDescent="0.25">
      <c r="A11" s="78" t="s">
        <v>83</v>
      </c>
      <c r="B11" s="78">
        <v>576</v>
      </c>
      <c r="C11" s="85">
        <v>499</v>
      </c>
      <c r="D11" s="79">
        <f t="shared" si="0"/>
        <v>0.86631944444444442</v>
      </c>
    </row>
    <row r="12" spans="1:4" x14ac:dyDescent="0.25">
      <c r="A12" s="78" t="s">
        <v>116</v>
      </c>
      <c r="B12" s="78">
        <v>387</v>
      </c>
      <c r="C12" s="85">
        <v>303</v>
      </c>
      <c r="D12" s="79">
        <f t="shared" si="0"/>
        <v>0.78294573643410847</v>
      </c>
    </row>
    <row r="13" spans="1:4" x14ac:dyDescent="0.25">
      <c r="A13" s="78" t="s">
        <v>84</v>
      </c>
      <c r="B13" s="78">
        <v>194</v>
      </c>
      <c r="C13" s="85">
        <v>194</v>
      </c>
      <c r="D13" s="79">
        <f t="shared" si="0"/>
        <v>1</v>
      </c>
    </row>
    <row r="14" spans="1:4" x14ac:dyDescent="0.25">
      <c r="A14" s="78" t="s">
        <v>93</v>
      </c>
      <c r="B14" s="78">
        <v>1172</v>
      </c>
      <c r="C14" s="85">
        <v>1115</v>
      </c>
      <c r="D14" s="79">
        <f t="shared" si="0"/>
        <v>0.95136518771331058</v>
      </c>
    </row>
    <row r="15" spans="1:4" x14ac:dyDescent="0.25">
      <c r="A15" s="78" t="s">
        <v>85</v>
      </c>
      <c r="B15" s="78">
        <v>597</v>
      </c>
      <c r="C15" s="85">
        <v>578</v>
      </c>
      <c r="D15" s="79">
        <f t="shared" si="0"/>
        <v>0.96817420435510892</v>
      </c>
    </row>
    <row r="16" spans="1:4" x14ac:dyDescent="0.25">
      <c r="A16" s="78" t="s">
        <v>86</v>
      </c>
      <c r="B16" s="78">
        <v>649</v>
      </c>
      <c r="C16" s="85">
        <v>643</v>
      </c>
      <c r="D16" s="79">
        <f t="shared" si="0"/>
        <v>0.99075500770416025</v>
      </c>
    </row>
    <row r="17" spans="1:4" x14ac:dyDescent="0.25">
      <c r="A17" s="81" t="s">
        <v>95</v>
      </c>
      <c r="B17" s="78">
        <v>52</v>
      </c>
      <c r="C17" s="85">
        <v>40</v>
      </c>
      <c r="D17" s="82">
        <f t="shared" si="0"/>
        <v>0.76923076923076927</v>
      </c>
    </row>
    <row r="18" spans="1:4" x14ac:dyDescent="0.25">
      <c r="A18" s="78" t="s">
        <v>89</v>
      </c>
      <c r="B18" s="78">
        <v>2620</v>
      </c>
      <c r="C18" s="85">
        <v>2179</v>
      </c>
      <c r="D18" s="79">
        <f t="shared" si="0"/>
        <v>0.83167938931297714</v>
      </c>
    </row>
    <row r="19" spans="1:4" x14ac:dyDescent="0.25">
      <c r="A19" s="80" t="s">
        <v>96</v>
      </c>
      <c r="B19" s="80">
        <v>37</v>
      </c>
      <c r="C19" s="87">
        <v>0</v>
      </c>
      <c r="D19" s="88">
        <f t="shared" si="0"/>
        <v>0</v>
      </c>
    </row>
    <row r="20" spans="1:4" x14ac:dyDescent="0.25">
      <c r="A20" s="83" t="s">
        <v>97</v>
      </c>
      <c r="B20" s="78">
        <v>122</v>
      </c>
      <c r="C20" s="85">
        <v>115</v>
      </c>
      <c r="D20" s="79">
        <f t="shared" si="0"/>
        <v>0.94262295081967218</v>
      </c>
    </row>
    <row r="21" spans="1:4" x14ac:dyDescent="0.25">
      <c r="A21" s="80" t="s">
        <v>117</v>
      </c>
      <c r="B21" s="80">
        <v>4</v>
      </c>
      <c r="C21" s="87">
        <v>0</v>
      </c>
      <c r="D21" s="88">
        <f t="shared" si="0"/>
        <v>0</v>
      </c>
    </row>
    <row r="22" spans="1:4" x14ac:dyDescent="0.25">
      <c r="A22" s="80" t="s">
        <v>102</v>
      </c>
      <c r="B22" s="80">
        <v>1</v>
      </c>
      <c r="C22" s="87">
        <v>0</v>
      </c>
      <c r="D22" s="88">
        <f t="shared" si="0"/>
        <v>0</v>
      </c>
    </row>
    <row r="23" spans="1:4" x14ac:dyDescent="0.25">
      <c r="A23" s="78" t="s">
        <v>109</v>
      </c>
      <c r="B23" s="78">
        <v>1997</v>
      </c>
      <c r="C23" s="85">
        <v>1883</v>
      </c>
      <c r="D23" s="79">
        <f t="shared" si="0"/>
        <v>0.94291437155733604</v>
      </c>
    </row>
    <row r="24" spans="1:4" x14ac:dyDescent="0.25">
      <c r="A24" s="78" t="s">
        <v>98</v>
      </c>
      <c r="B24" s="78">
        <v>57</v>
      </c>
      <c r="C24" s="85">
        <v>57</v>
      </c>
      <c r="D24" s="79">
        <f t="shared" si="0"/>
        <v>1</v>
      </c>
    </row>
    <row r="25" spans="1:4" x14ac:dyDescent="0.25">
      <c r="A25" s="80" t="s">
        <v>110</v>
      </c>
      <c r="B25" s="80">
        <v>34</v>
      </c>
      <c r="C25" s="87">
        <v>0</v>
      </c>
      <c r="D25" s="88">
        <f t="shared" si="0"/>
        <v>0</v>
      </c>
    </row>
    <row r="26" spans="1:4" x14ac:dyDescent="0.25">
      <c r="A26" s="78" t="s">
        <v>94</v>
      </c>
      <c r="B26" s="78">
        <v>49</v>
      </c>
      <c r="C26" s="85">
        <v>44</v>
      </c>
      <c r="D26" s="79">
        <f t="shared" si="0"/>
        <v>0.89795918367346939</v>
      </c>
    </row>
    <row r="27" spans="1:4" x14ac:dyDescent="0.25">
      <c r="A27" s="78" t="s">
        <v>99</v>
      </c>
      <c r="B27" s="78">
        <v>48</v>
      </c>
      <c r="C27" s="85">
        <v>48</v>
      </c>
      <c r="D27" s="79">
        <f t="shared" si="0"/>
        <v>1</v>
      </c>
    </row>
    <row r="28" spans="1:4" x14ac:dyDescent="0.25">
      <c r="A28" s="78" t="s">
        <v>88</v>
      </c>
      <c r="B28" s="78">
        <v>254</v>
      </c>
      <c r="C28" s="85">
        <v>230</v>
      </c>
      <c r="D28" s="79">
        <f t="shared" si="0"/>
        <v>0.90551181102362199</v>
      </c>
    </row>
    <row r="29" spans="1:4" x14ac:dyDescent="0.25">
      <c r="A29" s="80" t="s">
        <v>118</v>
      </c>
      <c r="B29" s="80">
        <v>35</v>
      </c>
      <c r="C29" s="87">
        <v>1</v>
      </c>
      <c r="D29" s="88">
        <f t="shared" si="0"/>
        <v>2.8571428571428571E-2</v>
      </c>
    </row>
    <row r="30" spans="1:4" x14ac:dyDescent="0.25">
      <c r="A30" s="78" t="s">
        <v>90</v>
      </c>
      <c r="B30" s="78">
        <v>69</v>
      </c>
      <c r="C30" s="85">
        <v>68</v>
      </c>
      <c r="D30" s="79">
        <f t="shared" si="0"/>
        <v>0.98550724637681164</v>
      </c>
    </row>
    <row r="31" spans="1:4" x14ac:dyDescent="0.25">
      <c r="A31" s="80" t="s">
        <v>100</v>
      </c>
      <c r="B31" s="80">
        <v>41</v>
      </c>
      <c r="C31" s="87">
        <v>8</v>
      </c>
      <c r="D31" s="88">
        <f t="shared" si="0"/>
        <v>0.1951219512195122</v>
      </c>
    </row>
    <row r="32" spans="1:4" x14ac:dyDescent="0.25">
      <c r="A32" s="78" t="s">
        <v>101</v>
      </c>
      <c r="B32" s="78">
        <v>293</v>
      </c>
      <c r="C32" s="85">
        <v>237</v>
      </c>
      <c r="D32" s="79">
        <f t="shared" si="0"/>
        <v>0.80887372013651881</v>
      </c>
    </row>
    <row r="33" spans="1:3" x14ac:dyDescent="0.25">
      <c r="C33" s="86">
        <f>SUM(C3:C32)</f>
        <v>11075</v>
      </c>
    </row>
    <row r="35" spans="1:3" x14ac:dyDescent="0.25">
      <c r="A35" s="76" t="s">
        <v>119</v>
      </c>
    </row>
  </sheetData>
  <autoFilter ref="A2:D32" xr:uid="{0659A14A-0642-42A5-9DDE-C98EF83E8E3A}">
    <sortState ref="A3:D32">
      <sortCondition ref="A2:A3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 Discount</vt:lpstr>
      <vt:lpstr>2018 SANS completion rpt final</vt:lpstr>
      <vt:lpstr>2018 SANS 06132018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2018-06-28T20:42:04Z</cp:lastPrinted>
  <dcterms:created xsi:type="dcterms:W3CDTF">2009-06-30T23:10:18Z</dcterms:created>
  <dcterms:modified xsi:type="dcterms:W3CDTF">2018-06-28T20:42:13Z</dcterms:modified>
</cp:coreProperties>
</file>